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arkoviště\parkoviště naproti židovského hřbitova\"/>
    </mc:Choice>
  </mc:AlternateContent>
  <xr:revisionPtr revIDLastSave="0" documentId="13_ncr:1_{E1421492-E429-4AF9-8659-BAB272046F8D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A Naklady" sheetId="12" r:id="rId4"/>
    <sheet name="00 B Naklady" sheetId="13" r:id="rId5"/>
    <sheet name="SO 101 A1 Pol" sheetId="14" r:id="rId6"/>
    <sheet name="SO 101 A2 Pol" sheetId="15" r:id="rId7"/>
    <sheet name="SO 101 B Pol" sheetId="16" r:id="rId8"/>
    <sheet name="SO 301 A Pol" sheetId="17" r:id="rId9"/>
    <sheet name="SO 401 B Pol" sheetId="18" r:id="rId10"/>
    <sheet name="SO 801 A Pol" sheetId="19" r:id="rId11"/>
  </sheets>
  <externalReferences>
    <externalReference r:id="rId12"/>
  </externalReferences>
  <definedNames>
    <definedName name="CelkemDPHVypocet" localSheetId="1">Stavba!$H$54</definedName>
    <definedName name="CenaCelkem">Stavba!$G$30</definedName>
    <definedName name="CenaCelkemBezDPH">Stavba!$G$29</definedName>
    <definedName name="CenaCelkemVypocet" localSheetId="1">Stavba!$I$54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Stavba!$G$25</definedName>
    <definedName name="DPHZakl">Stavba!$G$27</definedName>
    <definedName name="dpsc" localSheetId="1">Stavba!$D$13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A Naklady'!$1:$7</definedName>
    <definedName name="_xlnm.Print_Titles" localSheetId="4">'00 B Naklady'!$1:$7</definedName>
    <definedName name="_xlnm.Print_Titles" localSheetId="5">'SO 101 A1 Pol'!$1:$7</definedName>
    <definedName name="_xlnm.Print_Titles" localSheetId="6">'SO 101 A2 Pol'!$1:$7</definedName>
    <definedName name="_xlnm.Print_Titles" localSheetId="7">'SO 101 B Pol'!$1:$7</definedName>
    <definedName name="_xlnm.Print_Titles" localSheetId="8">'SO 301 A Pol'!$1:$7</definedName>
    <definedName name="_xlnm.Print_Titles" localSheetId="9">'SO 401 B Pol'!$1:$7</definedName>
    <definedName name="_xlnm.Print_Titles" localSheetId="10">'SO 801 A Pol'!$1:$7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3">'00 A Naklady'!$A$1:$Y$33</definedName>
    <definedName name="_xlnm.Print_Area" localSheetId="4">'00 B Naklady'!$A$1:$Y$30</definedName>
    <definedName name="_xlnm.Print_Area" localSheetId="5">'SO 101 A1 Pol'!$A$1:$Y$147</definedName>
    <definedName name="_xlnm.Print_Area" localSheetId="6">'SO 101 A2 Pol'!$A$1:$Y$116</definedName>
    <definedName name="_xlnm.Print_Area" localSheetId="7">'SO 101 B Pol'!$A$1:$Y$133</definedName>
    <definedName name="_xlnm.Print_Area" localSheetId="8">'SO 301 A Pol'!$A$1:$Y$81</definedName>
    <definedName name="_xlnm.Print_Area" localSheetId="9">'SO 401 B Pol'!$A$1:$Y$21</definedName>
    <definedName name="_xlnm.Print_Area" localSheetId="10">'SO 801 A Pol'!$A$1:$Y$35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Stavba!$F$54</definedName>
    <definedName name="ZakladDPHZakl">Stavba!$G$26</definedName>
    <definedName name="ZakladDPHZaklVypocet" localSheetId="1">Stavba!$G$54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18" i="19" l="1"/>
  <c r="G9" i="19"/>
  <c r="I9" i="19"/>
  <c r="I8" i="19" s="1"/>
  <c r="K9" i="19"/>
  <c r="K8" i="19" s="1"/>
  <c r="O9" i="19"/>
  <c r="Q9" i="19"/>
  <c r="Q8" i="19" s="1"/>
  <c r="V9" i="19"/>
  <c r="G12" i="19"/>
  <c r="M12" i="19" s="1"/>
  <c r="I12" i="19"/>
  <c r="K12" i="19"/>
  <c r="O12" i="19"/>
  <c r="O8" i="19" s="1"/>
  <c r="Q12" i="19"/>
  <c r="V12" i="19"/>
  <c r="V8" i="19" s="1"/>
  <c r="G13" i="19"/>
  <c r="I13" i="19"/>
  <c r="K13" i="19"/>
  <c r="O13" i="19"/>
  <c r="Q13" i="19"/>
  <c r="V13" i="19"/>
  <c r="G14" i="19"/>
  <c r="M14" i="19" s="1"/>
  <c r="I14" i="19"/>
  <c r="K14" i="19"/>
  <c r="O14" i="19"/>
  <c r="Q14" i="19"/>
  <c r="V14" i="19"/>
  <c r="G15" i="19"/>
  <c r="M15" i="19" s="1"/>
  <c r="I15" i="19"/>
  <c r="K15" i="19"/>
  <c r="O15" i="19"/>
  <c r="Q15" i="19"/>
  <c r="V15" i="19"/>
  <c r="G16" i="19"/>
  <c r="I16" i="19"/>
  <c r="K16" i="19"/>
  <c r="M16" i="19"/>
  <c r="O16" i="19"/>
  <c r="Q16" i="19"/>
  <c r="V16" i="19"/>
  <c r="G17" i="19"/>
  <c r="I17" i="19"/>
  <c r="K17" i="19"/>
  <c r="M17" i="19"/>
  <c r="O17" i="19"/>
  <c r="Q17" i="19"/>
  <c r="V17" i="19"/>
  <c r="G20" i="19"/>
  <c r="M20" i="19" s="1"/>
  <c r="I20" i="19"/>
  <c r="K20" i="19"/>
  <c r="O20" i="19"/>
  <c r="Q20" i="19"/>
  <c r="V20" i="19"/>
  <c r="I22" i="19"/>
  <c r="O22" i="19"/>
  <c r="Q22" i="19"/>
  <c r="V22" i="19"/>
  <c r="G23" i="19"/>
  <c r="M23" i="19" s="1"/>
  <c r="M22" i="19" s="1"/>
  <c r="I23" i="19"/>
  <c r="K23" i="19"/>
  <c r="K22" i="19" s="1"/>
  <c r="O23" i="19"/>
  <c r="Q23" i="19"/>
  <c r="V23" i="19"/>
  <c r="AE25" i="19"/>
  <c r="F53" i="1" s="1"/>
  <c r="G11" i="18"/>
  <c r="V8" i="18"/>
  <c r="G9" i="18"/>
  <c r="G8" i="18" s="1"/>
  <c r="I70" i="1" s="1"/>
  <c r="I19" i="1" s="1"/>
  <c r="I9" i="18"/>
  <c r="I8" i="18" s="1"/>
  <c r="K9" i="18"/>
  <c r="K8" i="18" s="1"/>
  <c r="M9" i="18"/>
  <c r="M8" i="18" s="1"/>
  <c r="O9" i="18"/>
  <c r="O8" i="18" s="1"/>
  <c r="Q9" i="18"/>
  <c r="Q8" i="18" s="1"/>
  <c r="V9" i="18"/>
  <c r="AE11" i="18"/>
  <c r="F50" i="1" s="1"/>
  <c r="G9" i="17"/>
  <c r="I9" i="17"/>
  <c r="I8" i="17" s="1"/>
  <c r="K9" i="17"/>
  <c r="K8" i="17" s="1"/>
  <c r="M9" i="17"/>
  <c r="O9" i="17"/>
  <c r="O8" i="17" s="1"/>
  <c r="Q9" i="17"/>
  <c r="Q8" i="17" s="1"/>
  <c r="V9" i="17"/>
  <c r="G10" i="17"/>
  <c r="I10" i="17"/>
  <c r="K10" i="17"/>
  <c r="M10" i="17"/>
  <c r="O10" i="17"/>
  <c r="Q10" i="17"/>
  <c r="V10" i="17"/>
  <c r="V8" i="17" s="1"/>
  <c r="G11" i="17"/>
  <c r="M11" i="17" s="1"/>
  <c r="I11" i="17"/>
  <c r="K11" i="17"/>
  <c r="O11" i="17"/>
  <c r="Q11" i="17"/>
  <c r="V11" i="17"/>
  <c r="G12" i="17"/>
  <c r="I12" i="17"/>
  <c r="K12" i="17"/>
  <c r="M12" i="17"/>
  <c r="O12" i="17"/>
  <c r="Q12" i="17"/>
  <c r="V12" i="17"/>
  <c r="G13" i="17"/>
  <c r="M13" i="17" s="1"/>
  <c r="I13" i="17"/>
  <c r="K13" i="17"/>
  <c r="O13" i="17"/>
  <c r="Q13" i="17"/>
  <c r="V13" i="17"/>
  <c r="G14" i="17"/>
  <c r="M14" i="17" s="1"/>
  <c r="I14" i="17"/>
  <c r="K14" i="17"/>
  <c r="O14" i="17"/>
  <c r="Q14" i="17"/>
  <c r="V14" i="17"/>
  <c r="G15" i="17"/>
  <c r="M15" i="17" s="1"/>
  <c r="I15" i="17"/>
  <c r="K15" i="17"/>
  <c r="O15" i="17"/>
  <c r="Q15" i="17"/>
  <c r="V15" i="17"/>
  <c r="G16" i="17"/>
  <c r="I16" i="17"/>
  <c r="K16" i="17"/>
  <c r="M16" i="17"/>
  <c r="O16" i="17"/>
  <c r="Q16" i="17"/>
  <c r="V16" i="17"/>
  <c r="G17" i="17"/>
  <c r="I17" i="17"/>
  <c r="K17" i="17"/>
  <c r="M17" i="17"/>
  <c r="O17" i="17"/>
  <c r="Q17" i="17"/>
  <c r="V17" i="17"/>
  <c r="G19" i="17"/>
  <c r="M19" i="17" s="1"/>
  <c r="I19" i="17"/>
  <c r="K19" i="17"/>
  <c r="O19" i="17"/>
  <c r="Q19" i="17"/>
  <c r="V19" i="17"/>
  <c r="G21" i="17"/>
  <c r="M21" i="17" s="1"/>
  <c r="I21" i="17"/>
  <c r="K21" i="17"/>
  <c r="O21" i="17"/>
  <c r="Q21" i="17"/>
  <c r="V21" i="17"/>
  <c r="G24" i="17"/>
  <c r="M24" i="17" s="1"/>
  <c r="I24" i="17"/>
  <c r="K24" i="17"/>
  <c r="O24" i="17"/>
  <c r="Q24" i="17"/>
  <c r="V24" i="17"/>
  <c r="G26" i="17"/>
  <c r="I26" i="17"/>
  <c r="K26" i="17"/>
  <c r="M26" i="17"/>
  <c r="O26" i="17"/>
  <c r="Q26" i="17"/>
  <c r="V26" i="17"/>
  <c r="G27" i="17"/>
  <c r="I27" i="17"/>
  <c r="K27" i="17"/>
  <c r="M27" i="17"/>
  <c r="O27" i="17"/>
  <c r="Q27" i="17"/>
  <c r="V27" i="17"/>
  <c r="G31" i="17"/>
  <c r="M31" i="17" s="1"/>
  <c r="I31" i="17"/>
  <c r="K31" i="17"/>
  <c r="O31" i="17"/>
  <c r="O30" i="17" s="1"/>
  <c r="Q31" i="17"/>
  <c r="Q30" i="17" s="1"/>
  <c r="V31" i="17"/>
  <c r="V30" i="17" s="1"/>
  <c r="G32" i="17"/>
  <c r="M32" i="17" s="1"/>
  <c r="I32" i="17"/>
  <c r="K32" i="17"/>
  <c r="O32" i="17"/>
  <c r="Q32" i="17"/>
  <c r="V32" i="17"/>
  <c r="G33" i="17"/>
  <c r="M33" i="17" s="1"/>
  <c r="I33" i="17"/>
  <c r="K33" i="17"/>
  <c r="O33" i="17"/>
  <c r="Q33" i="17"/>
  <c r="V33" i="17"/>
  <c r="G35" i="17"/>
  <c r="M35" i="17" s="1"/>
  <c r="I35" i="17"/>
  <c r="K35" i="17"/>
  <c r="O35" i="17"/>
  <c r="Q35" i="17"/>
  <c r="V35" i="17"/>
  <c r="G36" i="17"/>
  <c r="I36" i="17"/>
  <c r="I30" i="17" s="1"/>
  <c r="K36" i="17"/>
  <c r="K30" i="17" s="1"/>
  <c r="M36" i="17"/>
  <c r="O36" i="17"/>
  <c r="Q36" i="17"/>
  <c r="V36" i="17"/>
  <c r="G37" i="17"/>
  <c r="I37" i="17"/>
  <c r="K37" i="17"/>
  <c r="M37" i="17"/>
  <c r="O37" i="17"/>
  <c r="Q37" i="17"/>
  <c r="V37" i="17"/>
  <c r="G38" i="17"/>
  <c r="M38" i="17" s="1"/>
  <c r="I38" i="17"/>
  <c r="K38" i="17"/>
  <c r="O38" i="17"/>
  <c r="Q38" i="17"/>
  <c r="V38" i="17"/>
  <c r="G39" i="17"/>
  <c r="I39" i="17"/>
  <c r="K39" i="17"/>
  <c r="M39" i="17"/>
  <c r="O39" i="17"/>
  <c r="Q39" i="17"/>
  <c r="V39" i="17"/>
  <c r="G40" i="17"/>
  <c r="M40" i="17" s="1"/>
  <c r="I40" i="17"/>
  <c r="K40" i="17"/>
  <c r="O40" i="17"/>
  <c r="Q40" i="17"/>
  <c r="V40" i="17"/>
  <c r="G41" i="17"/>
  <c r="M41" i="17" s="1"/>
  <c r="I41" i="17"/>
  <c r="K41" i="17"/>
  <c r="O41" i="17"/>
  <c r="Q41" i="17"/>
  <c r="V41" i="17"/>
  <c r="G42" i="17"/>
  <c r="I42" i="17"/>
  <c r="K42" i="17"/>
  <c r="M42" i="17"/>
  <c r="O42" i="17"/>
  <c r="Q42" i="17"/>
  <c r="V42" i="17"/>
  <c r="G43" i="17"/>
  <c r="M43" i="17" s="1"/>
  <c r="I43" i="17"/>
  <c r="K43" i="17"/>
  <c r="O43" i="17"/>
  <c r="Q43" i="17"/>
  <c r="V43" i="17"/>
  <c r="K45" i="17"/>
  <c r="O45" i="17"/>
  <c r="Q45" i="17"/>
  <c r="V45" i="17"/>
  <c r="G46" i="17"/>
  <c r="M46" i="17" s="1"/>
  <c r="M45" i="17" s="1"/>
  <c r="I46" i="17"/>
  <c r="I45" i="17" s="1"/>
  <c r="K46" i="17"/>
  <c r="O46" i="17"/>
  <c r="Q46" i="17"/>
  <c r="V46" i="17"/>
  <c r="G49" i="17"/>
  <c r="M49" i="17" s="1"/>
  <c r="I49" i="17"/>
  <c r="K49" i="17"/>
  <c r="O49" i="17"/>
  <c r="Q49" i="17"/>
  <c r="Q48" i="17" s="1"/>
  <c r="V49" i="17"/>
  <c r="V48" i="17" s="1"/>
  <c r="G50" i="17"/>
  <c r="I50" i="17"/>
  <c r="I48" i="17" s="1"/>
  <c r="K50" i="17"/>
  <c r="K48" i="17" s="1"/>
  <c r="M50" i="17"/>
  <c r="O50" i="17"/>
  <c r="Q50" i="17"/>
  <c r="V50" i="17"/>
  <c r="G51" i="17"/>
  <c r="M51" i="17" s="1"/>
  <c r="I51" i="17"/>
  <c r="K51" i="17"/>
  <c r="O51" i="17"/>
  <c r="Q51" i="17"/>
  <c r="V51" i="17"/>
  <c r="G52" i="17"/>
  <c r="M52" i="17" s="1"/>
  <c r="I52" i="17"/>
  <c r="K52" i="17"/>
  <c r="O52" i="17"/>
  <c r="Q52" i="17"/>
  <c r="V52" i="17"/>
  <c r="G53" i="17"/>
  <c r="I53" i="17"/>
  <c r="K53" i="17"/>
  <c r="M53" i="17"/>
  <c r="O53" i="17"/>
  <c r="O48" i="17" s="1"/>
  <c r="Q53" i="17"/>
  <c r="V53" i="17"/>
  <c r="G54" i="17"/>
  <c r="M54" i="17" s="1"/>
  <c r="I54" i="17"/>
  <c r="K54" i="17"/>
  <c r="O54" i="17"/>
  <c r="Q54" i="17"/>
  <c r="V54" i="17"/>
  <c r="G55" i="17"/>
  <c r="M55" i="17" s="1"/>
  <c r="I55" i="17"/>
  <c r="K55" i="17"/>
  <c r="O55" i="17"/>
  <c r="Q55" i="17"/>
  <c r="V55" i="17"/>
  <c r="G56" i="17"/>
  <c r="I56" i="17"/>
  <c r="K56" i="17"/>
  <c r="M56" i="17"/>
  <c r="O56" i="17"/>
  <c r="Q56" i="17"/>
  <c r="V56" i="17"/>
  <c r="G57" i="17"/>
  <c r="M57" i="17" s="1"/>
  <c r="I57" i="17"/>
  <c r="K57" i="17"/>
  <c r="O57" i="17"/>
  <c r="Q57" i="17"/>
  <c r="V57" i="17"/>
  <c r="G58" i="17"/>
  <c r="M58" i="17" s="1"/>
  <c r="I58" i="17"/>
  <c r="K58" i="17"/>
  <c r="O58" i="17"/>
  <c r="Q58" i="17"/>
  <c r="V58" i="17"/>
  <c r="G60" i="17"/>
  <c r="M60" i="17" s="1"/>
  <c r="I60" i="17"/>
  <c r="K60" i="17"/>
  <c r="O60" i="17"/>
  <c r="Q60" i="17"/>
  <c r="V60" i="17"/>
  <c r="G61" i="17"/>
  <c r="M61" i="17" s="1"/>
  <c r="I61" i="17"/>
  <c r="K61" i="17"/>
  <c r="O61" i="17"/>
  <c r="Q61" i="17"/>
  <c r="V61" i="17"/>
  <c r="G62" i="17"/>
  <c r="I62" i="17"/>
  <c r="K62" i="17"/>
  <c r="M62" i="17"/>
  <c r="O62" i="17"/>
  <c r="Q62" i="17"/>
  <c r="V62" i="17"/>
  <c r="G63" i="17"/>
  <c r="M63" i="17" s="1"/>
  <c r="I63" i="17"/>
  <c r="K63" i="17"/>
  <c r="O63" i="17"/>
  <c r="Q63" i="17"/>
  <c r="V63" i="17"/>
  <c r="G64" i="17"/>
  <c r="I64" i="17"/>
  <c r="K64" i="17"/>
  <c r="M64" i="17"/>
  <c r="O64" i="17"/>
  <c r="Q64" i="17"/>
  <c r="V64" i="17"/>
  <c r="G65" i="17"/>
  <c r="M65" i="17" s="1"/>
  <c r="I65" i="17"/>
  <c r="K65" i="17"/>
  <c r="O65" i="17"/>
  <c r="Q65" i="17"/>
  <c r="V65" i="17"/>
  <c r="G66" i="17"/>
  <c r="M66" i="17" s="1"/>
  <c r="I66" i="17"/>
  <c r="K66" i="17"/>
  <c r="O66" i="17"/>
  <c r="Q66" i="17"/>
  <c r="V66" i="17"/>
  <c r="G67" i="17"/>
  <c r="M67" i="17" s="1"/>
  <c r="I67" i="17"/>
  <c r="K67" i="17"/>
  <c r="O67" i="17"/>
  <c r="Q67" i="17"/>
  <c r="V67" i="17"/>
  <c r="I68" i="17"/>
  <c r="K68" i="17"/>
  <c r="G69" i="17"/>
  <c r="M69" i="17" s="1"/>
  <c r="M68" i="17" s="1"/>
  <c r="I69" i="17"/>
  <c r="K69" i="17"/>
  <c r="O69" i="17"/>
  <c r="O68" i="17" s="1"/>
  <c r="Q69" i="17"/>
  <c r="Q68" i="17" s="1"/>
  <c r="V69" i="17"/>
  <c r="V68" i="17" s="1"/>
  <c r="AE71" i="17"/>
  <c r="F49" i="1" s="1"/>
  <c r="G9" i="16"/>
  <c r="I9" i="16"/>
  <c r="I8" i="16" s="1"/>
  <c r="K9" i="16"/>
  <c r="K8" i="16" s="1"/>
  <c r="M9" i="16"/>
  <c r="O9" i="16"/>
  <c r="O8" i="16" s="1"/>
  <c r="Q9" i="16"/>
  <c r="Q8" i="16" s="1"/>
  <c r="V9" i="16"/>
  <c r="V8" i="16" s="1"/>
  <c r="G10" i="16"/>
  <c r="I10" i="16"/>
  <c r="K10" i="16"/>
  <c r="M10" i="16"/>
  <c r="O10" i="16"/>
  <c r="Q10" i="16"/>
  <c r="V10" i="16"/>
  <c r="G12" i="16"/>
  <c r="M12" i="16" s="1"/>
  <c r="I12" i="16"/>
  <c r="K12" i="16"/>
  <c r="O12" i="16"/>
  <c r="Q12" i="16"/>
  <c r="V12" i="16"/>
  <c r="G13" i="16"/>
  <c r="M13" i="16" s="1"/>
  <c r="I13" i="16"/>
  <c r="K13" i="16"/>
  <c r="O13" i="16"/>
  <c r="Q13" i="16"/>
  <c r="V13" i="16"/>
  <c r="G14" i="16"/>
  <c r="M14" i="16" s="1"/>
  <c r="I14" i="16"/>
  <c r="K14" i="16"/>
  <c r="O14" i="16"/>
  <c r="Q14" i="16"/>
  <c r="V14" i="16"/>
  <c r="G16" i="16"/>
  <c r="M16" i="16" s="1"/>
  <c r="I16" i="16"/>
  <c r="K16" i="16"/>
  <c r="O16" i="16"/>
  <c r="Q16" i="16"/>
  <c r="V16" i="16"/>
  <c r="G19" i="16"/>
  <c r="M19" i="16" s="1"/>
  <c r="I19" i="16"/>
  <c r="K19" i="16"/>
  <c r="O19" i="16"/>
  <c r="Q19" i="16"/>
  <c r="V19" i="16"/>
  <c r="G21" i="16"/>
  <c r="I21" i="16"/>
  <c r="K21" i="16"/>
  <c r="M21" i="16"/>
  <c r="O21" i="16"/>
  <c r="Q21" i="16"/>
  <c r="V21" i="16"/>
  <c r="G22" i="16"/>
  <c r="I22" i="16"/>
  <c r="K22" i="16"/>
  <c r="M22" i="16"/>
  <c r="O22" i="16"/>
  <c r="Q22" i="16"/>
  <c r="V22" i="16"/>
  <c r="G29" i="16"/>
  <c r="M29" i="16" s="1"/>
  <c r="I29" i="16"/>
  <c r="K29" i="16"/>
  <c r="O29" i="16"/>
  <c r="Q29" i="16"/>
  <c r="V29" i="16"/>
  <c r="G30" i="16"/>
  <c r="I30" i="16"/>
  <c r="K30" i="16"/>
  <c r="O30" i="16"/>
  <c r="V30" i="16"/>
  <c r="G31" i="16"/>
  <c r="M31" i="16" s="1"/>
  <c r="M30" i="16" s="1"/>
  <c r="I31" i="16"/>
  <c r="K31" i="16"/>
  <c r="O31" i="16"/>
  <c r="Q31" i="16"/>
  <c r="Q30" i="16" s="1"/>
  <c r="V31" i="16"/>
  <c r="G34" i="16"/>
  <c r="M34" i="16" s="1"/>
  <c r="I34" i="16"/>
  <c r="K34" i="16"/>
  <c r="O34" i="16"/>
  <c r="Q34" i="16"/>
  <c r="Q33" i="16" s="1"/>
  <c r="V34" i="16"/>
  <c r="V33" i="16" s="1"/>
  <c r="G35" i="16"/>
  <c r="M35" i="16" s="1"/>
  <c r="I35" i="16"/>
  <c r="I33" i="16" s="1"/>
  <c r="K35" i="16"/>
  <c r="K33" i="16" s="1"/>
  <c r="O35" i="16"/>
  <c r="Q35" i="16"/>
  <c r="V35" i="16"/>
  <c r="G37" i="16"/>
  <c r="M37" i="16" s="1"/>
  <c r="I37" i="16"/>
  <c r="K37" i="16"/>
  <c r="O37" i="16"/>
  <c r="Q37" i="16"/>
  <c r="V37" i="16"/>
  <c r="G41" i="16"/>
  <c r="M41" i="16" s="1"/>
  <c r="I41" i="16"/>
  <c r="K41" i="16"/>
  <c r="O41" i="16"/>
  <c r="Q41" i="16"/>
  <c r="V41" i="16"/>
  <c r="G50" i="16"/>
  <c r="M50" i="16" s="1"/>
  <c r="I50" i="16"/>
  <c r="K50" i="16"/>
  <c r="O50" i="16"/>
  <c r="O33" i="16" s="1"/>
  <c r="Q50" i="16"/>
  <c r="V50" i="16"/>
  <c r="G54" i="16"/>
  <c r="M54" i="16" s="1"/>
  <c r="I54" i="16"/>
  <c r="K54" i="16"/>
  <c r="O54" i="16"/>
  <c r="Q54" i="16"/>
  <c r="V54" i="16"/>
  <c r="G58" i="16"/>
  <c r="M58" i="16" s="1"/>
  <c r="I58" i="16"/>
  <c r="K58" i="16"/>
  <c r="O58" i="16"/>
  <c r="Q58" i="16"/>
  <c r="V58" i="16"/>
  <c r="G63" i="16"/>
  <c r="I63" i="16"/>
  <c r="K63" i="16"/>
  <c r="M63" i="16"/>
  <c r="O63" i="16"/>
  <c r="Q63" i="16"/>
  <c r="V63" i="16"/>
  <c r="G64" i="16"/>
  <c r="M64" i="16" s="1"/>
  <c r="I64" i="16"/>
  <c r="K64" i="16"/>
  <c r="O64" i="16"/>
  <c r="Q64" i="16"/>
  <c r="V64" i="16"/>
  <c r="G65" i="16"/>
  <c r="M65" i="16" s="1"/>
  <c r="I65" i="16"/>
  <c r="K65" i="16"/>
  <c r="O65" i="16"/>
  <c r="Q65" i="16"/>
  <c r="V65" i="16"/>
  <c r="G66" i="16"/>
  <c r="M66" i="16" s="1"/>
  <c r="I66" i="16"/>
  <c r="K66" i="16"/>
  <c r="O66" i="16"/>
  <c r="Q66" i="16"/>
  <c r="V66" i="16"/>
  <c r="G67" i="16"/>
  <c r="M67" i="16" s="1"/>
  <c r="I67" i="16"/>
  <c r="K67" i="16"/>
  <c r="O67" i="16"/>
  <c r="Q67" i="16"/>
  <c r="V67" i="16"/>
  <c r="G71" i="16"/>
  <c r="M71" i="16" s="1"/>
  <c r="I71" i="16"/>
  <c r="K71" i="16"/>
  <c r="O71" i="16"/>
  <c r="Q71" i="16"/>
  <c r="V71" i="16"/>
  <c r="G75" i="16"/>
  <c r="M75" i="16" s="1"/>
  <c r="I75" i="16"/>
  <c r="K75" i="16"/>
  <c r="O75" i="16"/>
  <c r="Q75" i="16"/>
  <c r="V75" i="16"/>
  <c r="G76" i="16"/>
  <c r="M76" i="16" s="1"/>
  <c r="I76" i="16"/>
  <c r="K76" i="16"/>
  <c r="O76" i="16"/>
  <c r="Q76" i="16"/>
  <c r="V76" i="16"/>
  <c r="G78" i="16"/>
  <c r="M78" i="16" s="1"/>
  <c r="I78" i="16"/>
  <c r="K78" i="16"/>
  <c r="O78" i="16"/>
  <c r="Q78" i="16"/>
  <c r="V78" i="16"/>
  <c r="G80" i="16"/>
  <c r="M80" i="16" s="1"/>
  <c r="I80" i="16"/>
  <c r="K80" i="16"/>
  <c r="O80" i="16"/>
  <c r="Q80" i="16"/>
  <c r="V80" i="16"/>
  <c r="G82" i="16"/>
  <c r="M82" i="16" s="1"/>
  <c r="I82" i="16"/>
  <c r="K82" i="16"/>
  <c r="O82" i="16"/>
  <c r="Q82" i="16"/>
  <c r="V82" i="16"/>
  <c r="G84" i="16"/>
  <c r="I84" i="16"/>
  <c r="K84" i="16"/>
  <c r="M84" i="16"/>
  <c r="O84" i="16"/>
  <c r="Q84" i="16"/>
  <c r="V84" i="16"/>
  <c r="G87" i="16"/>
  <c r="M87" i="16" s="1"/>
  <c r="I87" i="16"/>
  <c r="K87" i="16"/>
  <c r="O87" i="16"/>
  <c r="Q87" i="16"/>
  <c r="V87" i="16"/>
  <c r="G89" i="16"/>
  <c r="M89" i="16" s="1"/>
  <c r="I89" i="16"/>
  <c r="K89" i="16"/>
  <c r="O89" i="16"/>
  <c r="Q89" i="16"/>
  <c r="V89" i="16"/>
  <c r="G92" i="16"/>
  <c r="M92" i="16" s="1"/>
  <c r="I92" i="16"/>
  <c r="K92" i="16"/>
  <c r="O92" i="16"/>
  <c r="Q92" i="16"/>
  <c r="Q91" i="16" s="1"/>
  <c r="V92" i="16"/>
  <c r="G93" i="16"/>
  <c r="M93" i="16" s="1"/>
  <c r="I93" i="16"/>
  <c r="I91" i="16" s="1"/>
  <c r="K93" i="16"/>
  <c r="K91" i="16" s="1"/>
  <c r="O93" i="16"/>
  <c r="Q93" i="16"/>
  <c r="V93" i="16"/>
  <c r="G95" i="16"/>
  <c r="I95" i="16"/>
  <c r="K95" i="16"/>
  <c r="M95" i="16"/>
  <c r="O95" i="16"/>
  <c r="Q95" i="16"/>
  <c r="V95" i="16"/>
  <c r="G96" i="16"/>
  <c r="M96" i="16" s="1"/>
  <c r="I96" i="16"/>
  <c r="K96" i="16"/>
  <c r="O96" i="16"/>
  <c r="Q96" i="16"/>
  <c r="V96" i="16"/>
  <c r="G97" i="16"/>
  <c r="M97" i="16" s="1"/>
  <c r="I97" i="16"/>
  <c r="K97" i="16"/>
  <c r="O97" i="16"/>
  <c r="Q97" i="16"/>
  <c r="V97" i="16"/>
  <c r="V91" i="16" s="1"/>
  <c r="G99" i="16"/>
  <c r="M99" i="16" s="1"/>
  <c r="I99" i="16"/>
  <c r="K99" i="16"/>
  <c r="O99" i="16"/>
  <c r="Q99" i="16"/>
  <c r="V99" i="16"/>
  <c r="G101" i="16"/>
  <c r="M101" i="16" s="1"/>
  <c r="I101" i="16"/>
  <c r="K101" i="16"/>
  <c r="O101" i="16"/>
  <c r="O91" i="16" s="1"/>
  <c r="Q101" i="16"/>
  <c r="V101" i="16"/>
  <c r="G102" i="16"/>
  <c r="M102" i="16" s="1"/>
  <c r="I102" i="16"/>
  <c r="K102" i="16"/>
  <c r="O102" i="16"/>
  <c r="Q102" i="16"/>
  <c r="V102" i="16"/>
  <c r="I103" i="16"/>
  <c r="G104" i="16"/>
  <c r="I104" i="16"/>
  <c r="K104" i="16"/>
  <c r="K103" i="16" s="1"/>
  <c r="M104" i="16"/>
  <c r="O104" i="16"/>
  <c r="O103" i="16" s="1"/>
  <c r="Q104" i="16"/>
  <c r="Q103" i="16" s="1"/>
  <c r="V104" i="16"/>
  <c r="V103" i="16" s="1"/>
  <c r="G106" i="16"/>
  <c r="M106" i="16" s="1"/>
  <c r="I106" i="16"/>
  <c r="K106" i="16"/>
  <c r="O106" i="16"/>
  <c r="Q106" i="16"/>
  <c r="V106" i="16"/>
  <c r="G108" i="16"/>
  <c r="M108" i="16" s="1"/>
  <c r="I108" i="16"/>
  <c r="K108" i="16"/>
  <c r="O108" i="16"/>
  <c r="Q108" i="16"/>
  <c r="V108" i="16"/>
  <c r="G110" i="16"/>
  <c r="M110" i="16" s="1"/>
  <c r="I110" i="16"/>
  <c r="K110" i="16"/>
  <c r="O110" i="16"/>
  <c r="Q110" i="16"/>
  <c r="V110" i="16"/>
  <c r="G112" i="16"/>
  <c r="I112" i="16"/>
  <c r="K112" i="16"/>
  <c r="M112" i="16"/>
  <c r="O112" i="16"/>
  <c r="Q112" i="16"/>
  <c r="V112" i="16"/>
  <c r="G113" i="16"/>
  <c r="I113" i="16"/>
  <c r="K113" i="16"/>
  <c r="M113" i="16"/>
  <c r="O113" i="16"/>
  <c r="Q113" i="16"/>
  <c r="V113" i="16"/>
  <c r="G115" i="16"/>
  <c r="K115" i="16"/>
  <c r="G116" i="16"/>
  <c r="M116" i="16" s="1"/>
  <c r="M115" i="16" s="1"/>
  <c r="I116" i="16"/>
  <c r="I115" i="16" s="1"/>
  <c r="K116" i="16"/>
  <c r="O116" i="16"/>
  <c r="O115" i="16" s="1"/>
  <c r="Q116" i="16"/>
  <c r="Q115" i="16" s="1"/>
  <c r="V116" i="16"/>
  <c r="V115" i="16" s="1"/>
  <c r="G117" i="16"/>
  <c r="G118" i="16"/>
  <c r="I118" i="16"/>
  <c r="I117" i="16" s="1"/>
  <c r="K118" i="16"/>
  <c r="K117" i="16" s="1"/>
  <c r="M118" i="16"/>
  <c r="O118" i="16"/>
  <c r="O117" i="16" s="1"/>
  <c r="Q118" i="16"/>
  <c r="Q117" i="16" s="1"/>
  <c r="V118" i="16"/>
  <c r="G119" i="16"/>
  <c r="M119" i="16" s="1"/>
  <c r="I119" i="16"/>
  <c r="K119" i="16"/>
  <c r="O119" i="16"/>
  <c r="Q119" i="16"/>
  <c r="V119" i="16"/>
  <c r="G120" i="16"/>
  <c r="I120" i="16"/>
  <c r="K120" i="16"/>
  <c r="M120" i="16"/>
  <c r="O120" i="16"/>
  <c r="Q120" i="16"/>
  <c r="V120" i="16"/>
  <c r="G121" i="16"/>
  <c r="M121" i="16" s="1"/>
  <c r="I121" i="16"/>
  <c r="K121" i="16"/>
  <c r="O121" i="16"/>
  <c r="Q121" i="16"/>
  <c r="V121" i="16"/>
  <c r="V117" i="16" s="1"/>
  <c r="AE123" i="16"/>
  <c r="F47" i="1" s="1"/>
  <c r="G9" i="15"/>
  <c r="G8" i="15" s="1"/>
  <c r="I9" i="15"/>
  <c r="I8" i="15" s="1"/>
  <c r="K9" i="15"/>
  <c r="K8" i="15" s="1"/>
  <c r="O9" i="15"/>
  <c r="O8" i="15" s="1"/>
  <c r="Q9" i="15"/>
  <c r="Q8" i="15" s="1"/>
  <c r="V9" i="15"/>
  <c r="G10" i="15"/>
  <c r="I10" i="15"/>
  <c r="K10" i="15"/>
  <c r="M10" i="15"/>
  <c r="O10" i="15"/>
  <c r="Q10" i="15"/>
  <c r="V10" i="15"/>
  <c r="V8" i="15" s="1"/>
  <c r="G12" i="15"/>
  <c r="M12" i="15" s="1"/>
  <c r="I12" i="15"/>
  <c r="K12" i="15"/>
  <c r="O12" i="15"/>
  <c r="Q12" i="15"/>
  <c r="V12" i="15"/>
  <c r="G14" i="15"/>
  <c r="I14" i="15"/>
  <c r="K14" i="15"/>
  <c r="M14" i="15"/>
  <c r="O14" i="15"/>
  <c r="Q14" i="15"/>
  <c r="V14" i="15"/>
  <c r="G15" i="15"/>
  <c r="M15" i="15" s="1"/>
  <c r="I15" i="15"/>
  <c r="K15" i="15"/>
  <c r="O15" i="15"/>
  <c r="Q15" i="15"/>
  <c r="V15" i="15"/>
  <c r="G16" i="15"/>
  <c r="I16" i="15"/>
  <c r="K16" i="15"/>
  <c r="M16" i="15"/>
  <c r="O16" i="15"/>
  <c r="Q16" i="15"/>
  <c r="V16" i="15"/>
  <c r="G18" i="15"/>
  <c r="M18" i="15" s="1"/>
  <c r="I18" i="15"/>
  <c r="K18" i="15"/>
  <c r="O18" i="15"/>
  <c r="Q18" i="15"/>
  <c r="V18" i="15"/>
  <c r="G19" i="15"/>
  <c r="M19" i="15" s="1"/>
  <c r="I19" i="15"/>
  <c r="K19" i="15"/>
  <c r="O19" i="15"/>
  <c r="Q19" i="15"/>
  <c r="V19" i="15"/>
  <c r="G26" i="15"/>
  <c r="M26" i="15" s="1"/>
  <c r="I26" i="15"/>
  <c r="K26" i="15"/>
  <c r="O26" i="15"/>
  <c r="Q26" i="15"/>
  <c r="V26" i="15"/>
  <c r="I27" i="15"/>
  <c r="G28" i="15"/>
  <c r="G27" i="15" s="1"/>
  <c r="I28" i="15"/>
  <c r="K28" i="15"/>
  <c r="K27" i="15" s="1"/>
  <c r="M28" i="15"/>
  <c r="O28" i="15"/>
  <c r="O27" i="15" s="1"/>
  <c r="Q28" i="15"/>
  <c r="Q27" i="15" s="1"/>
  <c r="V28" i="15"/>
  <c r="V27" i="15" s="1"/>
  <c r="G30" i="15"/>
  <c r="M30" i="15" s="1"/>
  <c r="I30" i="15"/>
  <c r="K30" i="15"/>
  <c r="O30" i="15"/>
  <c r="Q30" i="15"/>
  <c r="V30" i="15"/>
  <c r="G32" i="15"/>
  <c r="M32" i="15" s="1"/>
  <c r="I32" i="15"/>
  <c r="K32" i="15"/>
  <c r="O32" i="15"/>
  <c r="Q32" i="15"/>
  <c r="V32" i="15"/>
  <c r="G33" i="15"/>
  <c r="I33" i="15"/>
  <c r="K33" i="15"/>
  <c r="M33" i="15"/>
  <c r="O33" i="15"/>
  <c r="Q33" i="15"/>
  <c r="V33" i="15"/>
  <c r="G35" i="15"/>
  <c r="G36" i="15"/>
  <c r="I36" i="15"/>
  <c r="K36" i="15"/>
  <c r="M36" i="15"/>
  <c r="O36" i="15"/>
  <c r="O35" i="15" s="1"/>
  <c r="Q36" i="15"/>
  <c r="Q35" i="15" s="1"/>
  <c r="V36" i="15"/>
  <c r="V35" i="15" s="1"/>
  <c r="G38" i="15"/>
  <c r="M38" i="15" s="1"/>
  <c r="I38" i="15"/>
  <c r="K38" i="15"/>
  <c r="O38" i="15"/>
  <c r="Q38" i="15"/>
  <c r="V38" i="15"/>
  <c r="G42" i="15"/>
  <c r="I42" i="15"/>
  <c r="K42" i="15"/>
  <c r="M42" i="15"/>
  <c r="O42" i="15"/>
  <c r="Q42" i="15"/>
  <c r="V42" i="15"/>
  <c r="G51" i="15"/>
  <c r="M51" i="15" s="1"/>
  <c r="I51" i="15"/>
  <c r="K51" i="15"/>
  <c r="O51" i="15"/>
  <c r="Q51" i="15"/>
  <c r="V51" i="15"/>
  <c r="G55" i="15"/>
  <c r="I55" i="15"/>
  <c r="I35" i="15" s="1"/>
  <c r="K55" i="15"/>
  <c r="K35" i="15" s="1"/>
  <c r="M55" i="15"/>
  <c r="O55" i="15"/>
  <c r="Q55" i="15"/>
  <c r="V55" i="15"/>
  <c r="G59" i="15"/>
  <c r="M59" i="15" s="1"/>
  <c r="I59" i="15"/>
  <c r="K59" i="15"/>
  <c r="O59" i="15"/>
  <c r="Q59" i="15"/>
  <c r="V59" i="15"/>
  <c r="G64" i="15"/>
  <c r="M64" i="15" s="1"/>
  <c r="I64" i="15"/>
  <c r="K64" i="15"/>
  <c r="O64" i="15"/>
  <c r="Q64" i="15"/>
  <c r="V64" i="15"/>
  <c r="G68" i="15"/>
  <c r="M68" i="15" s="1"/>
  <c r="I68" i="15"/>
  <c r="K68" i="15"/>
  <c r="O68" i="15"/>
  <c r="Q68" i="15"/>
  <c r="V68" i="15"/>
  <c r="G72" i="15"/>
  <c r="M72" i="15" s="1"/>
  <c r="I72" i="15"/>
  <c r="K72" i="15"/>
  <c r="O72" i="15"/>
  <c r="Q72" i="15"/>
  <c r="V72" i="15"/>
  <c r="G73" i="15"/>
  <c r="I73" i="15"/>
  <c r="K73" i="15"/>
  <c r="M73" i="15"/>
  <c r="O73" i="15"/>
  <c r="Q73" i="15"/>
  <c r="V73" i="15"/>
  <c r="G75" i="15"/>
  <c r="I75" i="15"/>
  <c r="K75" i="15"/>
  <c r="M75" i="15"/>
  <c r="O75" i="15"/>
  <c r="Q75" i="15"/>
  <c r="V75" i="15"/>
  <c r="G77" i="15"/>
  <c r="M77" i="15" s="1"/>
  <c r="I77" i="15"/>
  <c r="K77" i="15"/>
  <c r="O77" i="15"/>
  <c r="Q77" i="15"/>
  <c r="V77" i="15"/>
  <c r="G79" i="15"/>
  <c r="M79" i="15" s="1"/>
  <c r="I79" i="15"/>
  <c r="K79" i="15"/>
  <c r="O79" i="15"/>
  <c r="Q79" i="15"/>
  <c r="V79" i="15"/>
  <c r="G81" i="15"/>
  <c r="M81" i="15" s="1"/>
  <c r="I81" i="15"/>
  <c r="K81" i="15"/>
  <c r="O81" i="15"/>
  <c r="Q81" i="15"/>
  <c r="V81" i="15"/>
  <c r="G86" i="15"/>
  <c r="I86" i="15"/>
  <c r="K86" i="15"/>
  <c r="M86" i="15"/>
  <c r="O86" i="15"/>
  <c r="Q86" i="15"/>
  <c r="V86" i="15"/>
  <c r="G88" i="15"/>
  <c r="M88" i="15" s="1"/>
  <c r="I88" i="15"/>
  <c r="K88" i="15"/>
  <c r="O88" i="15"/>
  <c r="Q88" i="15"/>
  <c r="V88" i="15"/>
  <c r="G91" i="15"/>
  <c r="M91" i="15" s="1"/>
  <c r="I91" i="15"/>
  <c r="K91" i="15"/>
  <c r="O91" i="15"/>
  <c r="O90" i="15" s="1"/>
  <c r="Q91" i="15"/>
  <c r="Q90" i="15" s="1"/>
  <c r="V91" i="15"/>
  <c r="V90" i="15" s="1"/>
  <c r="G92" i="15"/>
  <c r="M92" i="15" s="1"/>
  <c r="I92" i="15"/>
  <c r="K92" i="15"/>
  <c r="O92" i="15"/>
  <c r="Q92" i="15"/>
  <c r="V92" i="15"/>
  <c r="G94" i="15"/>
  <c r="M94" i="15" s="1"/>
  <c r="I94" i="15"/>
  <c r="K94" i="15"/>
  <c r="O94" i="15"/>
  <c r="Q94" i="15"/>
  <c r="V94" i="15"/>
  <c r="G95" i="15"/>
  <c r="M95" i="15" s="1"/>
  <c r="I95" i="15"/>
  <c r="K95" i="15"/>
  <c r="O95" i="15"/>
  <c r="Q95" i="15"/>
  <c r="V95" i="15"/>
  <c r="G97" i="15"/>
  <c r="M97" i="15" s="1"/>
  <c r="I97" i="15"/>
  <c r="K97" i="15"/>
  <c r="K90" i="15" s="1"/>
  <c r="O97" i="15"/>
  <c r="Q97" i="15"/>
  <c r="V97" i="15"/>
  <c r="G99" i="15"/>
  <c r="M99" i="15" s="1"/>
  <c r="I99" i="15"/>
  <c r="K99" i="15"/>
  <c r="O99" i="15"/>
  <c r="Q99" i="15"/>
  <c r="V99" i="15"/>
  <c r="G100" i="15"/>
  <c r="M100" i="15" s="1"/>
  <c r="I100" i="15"/>
  <c r="I90" i="15" s="1"/>
  <c r="K100" i="15"/>
  <c r="O100" i="15"/>
  <c r="Q100" i="15"/>
  <c r="V100" i="15"/>
  <c r="K101" i="15"/>
  <c r="O101" i="15"/>
  <c r="Q101" i="15"/>
  <c r="V101" i="15"/>
  <c r="G102" i="15"/>
  <c r="M102" i="15" s="1"/>
  <c r="M101" i="15" s="1"/>
  <c r="I102" i="15"/>
  <c r="I101" i="15" s="1"/>
  <c r="K102" i="15"/>
  <c r="O102" i="15"/>
  <c r="Q102" i="15"/>
  <c r="V102" i="15"/>
  <c r="I103" i="15"/>
  <c r="K103" i="15"/>
  <c r="O103" i="15"/>
  <c r="G104" i="15"/>
  <c r="M104" i="15" s="1"/>
  <c r="M103" i="15" s="1"/>
  <c r="I104" i="15"/>
  <c r="K104" i="15"/>
  <c r="O104" i="15"/>
  <c r="Q104" i="15"/>
  <c r="Q103" i="15" s="1"/>
  <c r="V104" i="15"/>
  <c r="V103" i="15" s="1"/>
  <c r="AE106" i="15"/>
  <c r="F46" i="1" s="1"/>
  <c r="G9" i="14"/>
  <c r="G8" i="14" s="1"/>
  <c r="I9" i="14"/>
  <c r="I8" i="14" s="1"/>
  <c r="K9" i="14"/>
  <c r="K8" i="14" s="1"/>
  <c r="M9" i="14"/>
  <c r="O9" i="14"/>
  <c r="O8" i="14" s="1"/>
  <c r="Q9" i="14"/>
  <c r="Q8" i="14" s="1"/>
  <c r="V9" i="14"/>
  <c r="G10" i="14"/>
  <c r="M10" i="14" s="1"/>
  <c r="I10" i="14"/>
  <c r="K10" i="14"/>
  <c r="O10" i="14"/>
  <c r="Q10" i="14"/>
  <c r="V10" i="14"/>
  <c r="V8" i="14" s="1"/>
  <c r="G12" i="14"/>
  <c r="M12" i="14" s="1"/>
  <c r="I12" i="14"/>
  <c r="K12" i="14"/>
  <c r="O12" i="14"/>
  <c r="Q12" i="14"/>
  <c r="V12" i="14"/>
  <c r="G14" i="14"/>
  <c r="I14" i="14"/>
  <c r="K14" i="14"/>
  <c r="M14" i="14"/>
  <c r="O14" i="14"/>
  <c r="Q14" i="14"/>
  <c r="V14" i="14"/>
  <c r="G15" i="14"/>
  <c r="M15" i="14" s="1"/>
  <c r="I15" i="14"/>
  <c r="K15" i="14"/>
  <c r="O15" i="14"/>
  <c r="Q15" i="14"/>
  <c r="V15" i="14"/>
  <c r="G16" i="14"/>
  <c r="M16" i="14" s="1"/>
  <c r="I16" i="14"/>
  <c r="K16" i="14"/>
  <c r="O16" i="14"/>
  <c r="Q16" i="14"/>
  <c r="V16" i="14"/>
  <c r="G18" i="14"/>
  <c r="M18" i="14" s="1"/>
  <c r="I18" i="14"/>
  <c r="K18" i="14"/>
  <c r="O18" i="14"/>
  <c r="Q18" i="14"/>
  <c r="V18" i="14"/>
  <c r="G19" i="14"/>
  <c r="I19" i="14"/>
  <c r="K19" i="14"/>
  <c r="M19" i="14"/>
  <c r="O19" i="14"/>
  <c r="Q19" i="14"/>
  <c r="V19" i="14"/>
  <c r="G26" i="14"/>
  <c r="M26" i="14" s="1"/>
  <c r="I26" i="14"/>
  <c r="K26" i="14"/>
  <c r="O26" i="14"/>
  <c r="Q26" i="14"/>
  <c r="V26" i="14"/>
  <c r="I27" i="14"/>
  <c r="G28" i="14"/>
  <c r="I28" i="14"/>
  <c r="K28" i="14"/>
  <c r="K27" i="14" s="1"/>
  <c r="M28" i="14"/>
  <c r="O28" i="14"/>
  <c r="O27" i="14" s="1"/>
  <c r="Q28" i="14"/>
  <c r="Q27" i="14" s="1"/>
  <c r="V28" i="14"/>
  <c r="V27" i="14" s="1"/>
  <c r="G30" i="14"/>
  <c r="M30" i="14" s="1"/>
  <c r="I30" i="14"/>
  <c r="K30" i="14"/>
  <c r="O30" i="14"/>
  <c r="Q30" i="14"/>
  <c r="V30" i="14"/>
  <c r="G32" i="14"/>
  <c r="M32" i="14" s="1"/>
  <c r="I32" i="14"/>
  <c r="K32" i="14"/>
  <c r="O32" i="14"/>
  <c r="Q32" i="14"/>
  <c r="Q31" i="14" s="1"/>
  <c r="V32" i="14"/>
  <c r="V31" i="14" s="1"/>
  <c r="G34" i="14"/>
  <c r="M34" i="14" s="1"/>
  <c r="I34" i="14"/>
  <c r="I31" i="14" s="1"/>
  <c r="K34" i="14"/>
  <c r="K31" i="14" s="1"/>
  <c r="O34" i="14"/>
  <c r="Q34" i="14"/>
  <c r="V34" i="14"/>
  <c r="G38" i="14"/>
  <c r="M38" i="14" s="1"/>
  <c r="I38" i="14"/>
  <c r="K38" i="14"/>
  <c r="O38" i="14"/>
  <c r="Q38" i="14"/>
  <c r="V38" i="14"/>
  <c r="G47" i="14"/>
  <c r="M47" i="14" s="1"/>
  <c r="I47" i="14"/>
  <c r="K47" i="14"/>
  <c r="O47" i="14"/>
  <c r="Q47" i="14"/>
  <c r="V47" i="14"/>
  <c r="G51" i="14"/>
  <c r="M51" i="14" s="1"/>
  <c r="I51" i="14"/>
  <c r="K51" i="14"/>
  <c r="O51" i="14"/>
  <c r="O31" i="14" s="1"/>
  <c r="Q51" i="14"/>
  <c r="V51" i="14"/>
  <c r="G55" i="14"/>
  <c r="M55" i="14" s="1"/>
  <c r="I55" i="14"/>
  <c r="K55" i="14"/>
  <c r="O55" i="14"/>
  <c r="Q55" i="14"/>
  <c r="V55" i="14"/>
  <c r="G60" i="14"/>
  <c r="M60" i="14" s="1"/>
  <c r="I60" i="14"/>
  <c r="K60" i="14"/>
  <c r="O60" i="14"/>
  <c r="Q60" i="14"/>
  <c r="V60" i="14"/>
  <c r="G64" i="14"/>
  <c r="M64" i="14" s="1"/>
  <c r="I64" i="14"/>
  <c r="K64" i="14"/>
  <c r="O64" i="14"/>
  <c r="Q64" i="14"/>
  <c r="V64" i="14"/>
  <c r="G68" i="14"/>
  <c r="M68" i="14" s="1"/>
  <c r="I68" i="14"/>
  <c r="K68" i="14"/>
  <c r="O68" i="14"/>
  <c r="Q68" i="14"/>
  <c r="V68" i="14"/>
  <c r="G69" i="14"/>
  <c r="I69" i="14"/>
  <c r="K69" i="14"/>
  <c r="M69" i="14"/>
  <c r="O69" i="14"/>
  <c r="Q69" i="14"/>
  <c r="V69" i="14"/>
  <c r="G71" i="14"/>
  <c r="M71" i="14" s="1"/>
  <c r="I71" i="14"/>
  <c r="K71" i="14"/>
  <c r="O71" i="14"/>
  <c r="Q71" i="14"/>
  <c r="V71" i="14"/>
  <c r="G73" i="14"/>
  <c r="M73" i="14" s="1"/>
  <c r="I73" i="14"/>
  <c r="K73" i="14"/>
  <c r="O73" i="14"/>
  <c r="Q73" i="14"/>
  <c r="V73" i="14"/>
  <c r="G75" i="14"/>
  <c r="I75" i="14"/>
  <c r="K75" i="14"/>
  <c r="M75" i="14"/>
  <c r="O75" i="14"/>
  <c r="Q75" i="14"/>
  <c r="V75" i="14"/>
  <c r="G77" i="14"/>
  <c r="M77" i="14" s="1"/>
  <c r="I77" i="14"/>
  <c r="K77" i="14"/>
  <c r="O77" i="14"/>
  <c r="Q77" i="14"/>
  <c r="V77" i="14"/>
  <c r="G82" i="14"/>
  <c r="M82" i="14" s="1"/>
  <c r="I82" i="14"/>
  <c r="K82" i="14"/>
  <c r="O82" i="14"/>
  <c r="Q82" i="14"/>
  <c r="V82" i="14"/>
  <c r="G85" i="14"/>
  <c r="M85" i="14" s="1"/>
  <c r="I85" i="14"/>
  <c r="I84" i="14" s="1"/>
  <c r="K85" i="14"/>
  <c r="K84" i="14" s="1"/>
  <c r="O85" i="14"/>
  <c r="O84" i="14" s="1"/>
  <c r="Q85" i="14"/>
  <c r="Q84" i="14" s="1"/>
  <c r="V85" i="14"/>
  <c r="G87" i="14"/>
  <c r="M87" i="14" s="1"/>
  <c r="I87" i="14"/>
  <c r="K87" i="14"/>
  <c r="O87" i="14"/>
  <c r="Q87" i="14"/>
  <c r="V87" i="14"/>
  <c r="V84" i="14" s="1"/>
  <c r="G89" i="14"/>
  <c r="M89" i="14" s="1"/>
  <c r="I89" i="14"/>
  <c r="K89" i="14"/>
  <c r="O89" i="14"/>
  <c r="Q89" i="14"/>
  <c r="V89" i="14"/>
  <c r="G91" i="14"/>
  <c r="I91" i="14"/>
  <c r="K91" i="14"/>
  <c r="M91" i="14"/>
  <c r="O91" i="14"/>
  <c r="Q91" i="14"/>
  <c r="V91" i="14"/>
  <c r="G93" i="14"/>
  <c r="M93" i="14" s="1"/>
  <c r="I93" i="14"/>
  <c r="K93" i="14"/>
  <c r="O93" i="14"/>
  <c r="Q93" i="14"/>
  <c r="V93" i="14"/>
  <c r="G94" i="14"/>
  <c r="M94" i="14" s="1"/>
  <c r="I94" i="14"/>
  <c r="K94" i="14"/>
  <c r="O94" i="14"/>
  <c r="Q94" i="14"/>
  <c r="V94" i="14"/>
  <c r="G95" i="14"/>
  <c r="M95" i="14" s="1"/>
  <c r="I95" i="14"/>
  <c r="K95" i="14"/>
  <c r="O95" i="14"/>
  <c r="Q95" i="14"/>
  <c r="V95" i="14"/>
  <c r="G97" i="14"/>
  <c r="I97" i="14"/>
  <c r="K97" i="14"/>
  <c r="M97" i="14"/>
  <c r="O97" i="14"/>
  <c r="Q97" i="14"/>
  <c r="Q96" i="14" s="1"/>
  <c r="V97" i="14"/>
  <c r="V96" i="14" s="1"/>
  <c r="G98" i="14"/>
  <c r="M98" i="14" s="1"/>
  <c r="I98" i="14"/>
  <c r="I96" i="14" s="1"/>
  <c r="K98" i="14"/>
  <c r="K96" i="14" s="1"/>
  <c r="O98" i="14"/>
  <c r="Q98" i="14"/>
  <c r="V98" i="14"/>
  <c r="G100" i="14"/>
  <c r="M100" i="14" s="1"/>
  <c r="I100" i="14"/>
  <c r="K100" i="14"/>
  <c r="O100" i="14"/>
  <c r="Q100" i="14"/>
  <c r="V100" i="14"/>
  <c r="G101" i="14"/>
  <c r="M101" i="14" s="1"/>
  <c r="I101" i="14"/>
  <c r="K101" i="14"/>
  <c r="O101" i="14"/>
  <c r="Q101" i="14"/>
  <c r="V101" i="14"/>
  <c r="G103" i="14"/>
  <c r="M103" i="14" s="1"/>
  <c r="I103" i="14"/>
  <c r="K103" i="14"/>
  <c r="O103" i="14"/>
  <c r="O96" i="14" s="1"/>
  <c r="Q103" i="14"/>
  <c r="V103" i="14"/>
  <c r="G105" i="14"/>
  <c r="M105" i="14" s="1"/>
  <c r="I105" i="14"/>
  <c r="K105" i="14"/>
  <c r="O105" i="14"/>
  <c r="Q105" i="14"/>
  <c r="V105" i="14"/>
  <c r="G107" i="14"/>
  <c r="M107" i="14" s="1"/>
  <c r="I107" i="14"/>
  <c r="K107" i="14"/>
  <c r="O107" i="14"/>
  <c r="Q107" i="14"/>
  <c r="V107" i="14"/>
  <c r="G109" i="14"/>
  <c r="M109" i="14" s="1"/>
  <c r="I109" i="14"/>
  <c r="K109" i="14"/>
  <c r="O109" i="14"/>
  <c r="Q109" i="14"/>
  <c r="V109" i="14"/>
  <c r="G111" i="14"/>
  <c r="I111" i="14"/>
  <c r="K111" i="14"/>
  <c r="O111" i="14"/>
  <c r="Q111" i="14"/>
  <c r="V111" i="14"/>
  <c r="G112" i="14"/>
  <c r="I112" i="14"/>
  <c r="K112" i="14"/>
  <c r="M112" i="14"/>
  <c r="O112" i="14"/>
  <c r="Q112" i="14"/>
  <c r="V112" i="14"/>
  <c r="G114" i="14"/>
  <c r="I114" i="14"/>
  <c r="I113" i="14" s="1"/>
  <c r="K114" i="14"/>
  <c r="K113" i="14" s="1"/>
  <c r="M114" i="14"/>
  <c r="O114" i="14"/>
  <c r="O113" i="14" s="1"/>
  <c r="Q114" i="14"/>
  <c r="Q113" i="14" s="1"/>
  <c r="V114" i="14"/>
  <c r="G116" i="14"/>
  <c r="M116" i="14" s="1"/>
  <c r="I116" i="14"/>
  <c r="K116" i="14"/>
  <c r="O116" i="14"/>
  <c r="Q116" i="14"/>
  <c r="V116" i="14"/>
  <c r="V113" i="14" s="1"/>
  <c r="G118" i="14"/>
  <c r="M118" i="14" s="1"/>
  <c r="I118" i="14"/>
  <c r="K118" i="14"/>
  <c r="O118" i="14"/>
  <c r="Q118" i="14"/>
  <c r="V118" i="14"/>
  <c r="G121" i="14"/>
  <c r="M121" i="14" s="1"/>
  <c r="I121" i="14"/>
  <c r="K121" i="14"/>
  <c r="O121" i="14"/>
  <c r="Q121" i="14"/>
  <c r="V121" i="14"/>
  <c r="G123" i="14"/>
  <c r="M123" i="14" s="1"/>
  <c r="I123" i="14"/>
  <c r="K123" i="14"/>
  <c r="O123" i="14"/>
  <c r="Q123" i="14"/>
  <c r="V123" i="14"/>
  <c r="G124" i="14"/>
  <c r="I124" i="14"/>
  <c r="K124" i="14"/>
  <c r="M124" i="14"/>
  <c r="O124" i="14"/>
  <c r="Q124" i="14"/>
  <c r="V124" i="14"/>
  <c r="V126" i="14"/>
  <c r="G127" i="14"/>
  <c r="M127" i="14" s="1"/>
  <c r="M126" i="14" s="1"/>
  <c r="I127" i="14"/>
  <c r="I126" i="14" s="1"/>
  <c r="K127" i="14"/>
  <c r="K126" i="14" s="1"/>
  <c r="O127" i="14"/>
  <c r="O126" i="14" s="1"/>
  <c r="Q127" i="14"/>
  <c r="Q126" i="14" s="1"/>
  <c r="V127" i="14"/>
  <c r="G129" i="14"/>
  <c r="M129" i="14" s="1"/>
  <c r="I129" i="14"/>
  <c r="I128" i="14" s="1"/>
  <c r="K129" i="14"/>
  <c r="K128" i="14" s="1"/>
  <c r="O129" i="14"/>
  <c r="Q129" i="14"/>
  <c r="Q128" i="14" s="1"/>
  <c r="V129" i="14"/>
  <c r="G130" i="14"/>
  <c r="M130" i="14" s="1"/>
  <c r="I130" i="14"/>
  <c r="K130" i="14"/>
  <c r="O130" i="14"/>
  <c r="O128" i="14" s="1"/>
  <c r="Q130" i="14"/>
  <c r="V130" i="14"/>
  <c r="V128" i="14" s="1"/>
  <c r="G132" i="14"/>
  <c r="I132" i="14"/>
  <c r="K132" i="14"/>
  <c r="K131" i="14" s="1"/>
  <c r="M132" i="14"/>
  <c r="O132" i="14"/>
  <c r="O131" i="14" s="1"/>
  <c r="Q132" i="14"/>
  <c r="Q131" i="14" s="1"/>
  <c r="V132" i="14"/>
  <c r="V131" i="14" s="1"/>
  <c r="G133" i="14"/>
  <c r="M133" i="14" s="1"/>
  <c r="I133" i="14"/>
  <c r="I131" i="14" s="1"/>
  <c r="K133" i="14"/>
  <c r="O133" i="14"/>
  <c r="Q133" i="14"/>
  <c r="V133" i="14"/>
  <c r="G134" i="14"/>
  <c r="M134" i="14" s="1"/>
  <c r="I134" i="14"/>
  <c r="K134" i="14"/>
  <c r="O134" i="14"/>
  <c r="Q134" i="14"/>
  <c r="V134" i="14"/>
  <c r="G135" i="14"/>
  <c r="M135" i="14" s="1"/>
  <c r="I135" i="14"/>
  <c r="K135" i="14"/>
  <c r="O135" i="14"/>
  <c r="Q135" i="14"/>
  <c r="V135" i="14"/>
  <c r="AE137" i="14"/>
  <c r="F45" i="1" s="1"/>
  <c r="G9" i="13"/>
  <c r="I9" i="13"/>
  <c r="I8" i="13" s="1"/>
  <c r="K9" i="13"/>
  <c r="K8" i="13" s="1"/>
  <c r="O9" i="13"/>
  <c r="O8" i="13" s="1"/>
  <c r="Q9" i="13"/>
  <c r="Q8" i="13" s="1"/>
  <c r="V9" i="13"/>
  <c r="G10" i="13"/>
  <c r="M10" i="13" s="1"/>
  <c r="I10" i="13"/>
  <c r="K10" i="13"/>
  <c r="O10" i="13"/>
  <c r="Q10" i="13"/>
  <c r="V10" i="13"/>
  <c r="V8" i="13" s="1"/>
  <c r="G11" i="13"/>
  <c r="I11" i="13"/>
  <c r="K11" i="13"/>
  <c r="O11" i="13"/>
  <c r="Q11" i="13"/>
  <c r="V11" i="13"/>
  <c r="G13" i="13"/>
  <c r="M13" i="13" s="1"/>
  <c r="I13" i="13"/>
  <c r="K13" i="13"/>
  <c r="O13" i="13"/>
  <c r="Q13" i="13"/>
  <c r="V13" i="13"/>
  <c r="G14" i="13"/>
  <c r="M14" i="13" s="1"/>
  <c r="I14" i="13"/>
  <c r="K14" i="13"/>
  <c r="O14" i="13"/>
  <c r="Q14" i="13"/>
  <c r="V14" i="13"/>
  <c r="G15" i="13"/>
  <c r="I15" i="13"/>
  <c r="K15" i="13"/>
  <c r="M15" i="13"/>
  <c r="O15" i="13"/>
  <c r="Q15" i="13"/>
  <c r="V15" i="13"/>
  <c r="G17" i="13"/>
  <c r="I17" i="13"/>
  <c r="I16" i="13" s="1"/>
  <c r="K17" i="13"/>
  <c r="K16" i="13" s="1"/>
  <c r="M17" i="13"/>
  <c r="O17" i="13"/>
  <c r="O16" i="13" s="1"/>
  <c r="Q17" i="13"/>
  <c r="Q16" i="13" s="1"/>
  <c r="V17" i="13"/>
  <c r="G18" i="13"/>
  <c r="M18" i="13" s="1"/>
  <c r="I18" i="13"/>
  <c r="K18" i="13"/>
  <c r="O18" i="13"/>
  <c r="Q18" i="13"/>
  <c r="V18" i="13"/>
  <c r="V16" i="13" s="1"/>
  <c r="AE20" i="13"/>
  <c r="F43" i="1" s="1"/>
  <c r="G9" i="12"/>
  <c r="I9" i="12"/>
  <c r="I8" i="12" s="1"/>
  <c r="K9" i="12"/>
  <c r="K8" i="12" s="1"/>
  <c r="O9" i="12"/>
  <c r="O8" i="12" s="1"/>
  <c r="Q9" i="12"/>
  <c r="Q8" i="12" s="1"/>
  <c r="V9" i="12"/>
  <c r="G10" i="12"/>
  <c r="I10" i="12"/>
  <c r="K10" i="12"/>
  <c r="M10" i="12"/>
  <c r="O10" i="12"/>
  <c r="Q10" i="12"/>
  <c r="V10" i="12"/>
  <c r="V8" i="12" s="1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7" i="12"/>
  <c r="G16" i="12" s="1"/>
  <c r="I17" i="12"/>
  <c r="I16" i="12" s="1"/>
  <c r="K17" i="12"/>
  <c r="K16" i="12" s="1"/>
  <c r="O17" i="12"/>
  <c r="O16" i="12" s="1"/>
  <c r="Q17" i="12"/>
  <c r="Q16" i="12" s="1"/>
  <c r="V17" i="12"/>
  <c r="G18" i="12"/>
  <c r="M18" i="12" s="1"/>
  <c r="I18" i="12"/>
  <c r="K18" i="12"/>
  <c r="O18" i="12"/>
  <c r="Q18" i="12"/>
  <c r="V18" i="12"/>
  <c r="V16" i="12" s="1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AE23" i="12"/>
  <c r="J29" i="1"/>
  <c r="J27" i="1"/>
  <c r="G39" i="1"/>
  <c r="F39" i="1"/>
  <c r="J24" i="1"/>
  <c r="J25" i="1"/>
  <c r="J26" i="1"/>
  <c r="J28" i="1"/>
  <c r="E25" i="1"/>
  <c r="E27" i="1"/>
  <c r="G8" i="19" l="1"/>
  <c r="AF25" i="19"/>
  <c r="G52" i="1" s="1"/>
  <c r="M13" i="19"/>
  <c r="F52" i="1"/>
  <c r="M9" i="19"/>
  <c r="F51" i="1"/>
  <c r="G68" i="17"/>
  <c r="M48" i="17"/>
  <c r="G8" i="17"/>
  <c r="F48" i="1"/>
  <c r="M91" i="16"/>
  <c r="G91" i="16"/>
  <c r="G8" i="16"/>
  <c r="AF123" i="16"/>
  <c r="G47" i="1" s="1"/>
  <c r="H47" i="1" s="1"/>
  <c r="I47" i="1" s="1"/>
  <c r="G103" i="15"/>
  <c r="AF106" i="15"/>
  <c r="G46" i="1" s="1"/>
  <c r="H46" i="1" s="1"/>
  <c r="I46" i="1" s="1"/>
  <c r="M9" i="15"/>
  <c r="G131" i="14"/>
  <c r="I71" i="1" s="1"/>
  <c r="M131" i="14"/>
  <c r="M128" i="14"/>
  <c r="G126" i="14"/>
  <c r="G113" i="14"/>
  <c r="G27" i="14"/>
  <c r="AF137" i="14"/>
  <c r="G45" i="1" s="1"/>
  <c r="H45" i="1" s="1"/>
  <c r="I45" i="1" s="1"/>
  <c r="F44" i="1"/>
  <c r="M16" i="13"/>
  <c r="G16" i="13"/>
  <c r="I73" i="1" s="1"/>
  <c r="I21" i="1" s="1"/>
  <c r="AF20" i="13"/>
  <c r="G43" i="1" s="1"/>
  <c r="H43" i="1" s="1"/>
  <c r="I43" i="1" s="1"/>
  <c r="G8" i="13"/>
  <c r="F40" i="1"/>
  <c r="F54" i="1" s="1"/>
  <c r="G24" i="1" s="1"/>
  <c r="M9" i="13"/>
  <c r="M17" i="12"/>
  <c r="G8" i="12"/>
  <c r="F41" i="1"/>
  <c r="M9" i="12"/>
  <c r="M8" i="12" s="1"/>
  <c r="F42" i="1"/>
  <c r="M8" i="19"/>
  <c r="G22" i="19"/>
  <c r="AF11" i="18"/>
  <c r="M8" i="17"/>
  <c r="M30" i="17"/>
  <c r="AF71" i="17"/>
  <c r="G30" i="17"/>
  <c r="G48" i="17"/>
  <c r="G45" i="17"/>
  <c r="I63" i="1" s="1"/>
  <c r="M103" i="16"/>
  <c r="M33" i="16"/>
  <c r="M117" i="16"/>
  <c r="M8" i="16"/>
  <c r="G103" i="16"/>
  <c r="G33" i="16"/>
  <c r="M90" i="15"/>
  <c r="M35" i="15"/>
  <c r="M27" i="15"/>
  <c r="M8" i="15"/>
  <c r="G90" i="15"/>
  <c r="G101" i="15"/>
  <c r="M31" i="14"/>
  <c r="M84" i="14"/>
  <c r="M27" i="14"/>
  <c r="M113" i="14"/>
  <c r="M8" i="14"/>
  <c r="G84" i="14"/>
  <c r="G96" i="14"/>
  <c r="G31" i="14"/>
  <c r="G128" i="14"/>
  <c r="I69" i="1" s="1"/>
  <c r="I18" i="1" s="1"/>
  <c r="M111" i="14"/>
  <c r="M96" i="14" s="1"/>
  <c r="M11" i="13"/>
  <c r="M8" i="13" s="1"/>
  <c r="M16" i="12"/>
  <c r="AF23" i="12"/>
  <c r="G25" i="19" l="1"/>
  <c r="H52" i="1"/>
  <c r="I52" i="1" s="1"/>
  <c r="G53" i="1"/>
  <c r="H53" i="1" s="1"/>
  <c r="I53" i="1" s="1"/>
  <c r="G51" i="1"/>
  <c r="G50" i="1"/>
  <c r="H50" i="1" s="1"/>
  <c r="I50" i="1" s="1"/>
  <c r="H51" i="1"/>
  <c r="I51" i="1" s="1"/>
  <c r="I65" i="1"/>
  <c r="I62" i="1"/>
  <c r="G71" i="17"/>
  <c r="G49" i="1"/>
  <c r="H49" i="1" s="1"/>
  <c r="I49" i="1" s="1"/>
  <c r="G48" i="1"/>
  <c r="H48" i="1" s="1"/>
  <c r="I48" i="1" s="1"/>
  <c r="I67" i="1"/>
  <c r="I64" i="1"/>
  <c r="G123" i="16"/>
  <c r="I61" i="1"/>
  <c r="I68" i="1"/>
  <c r="G106" i="15"/>
  <c r="I66" i="1"/>
  <c r="I17" i="1"/>
  <c r="G137" i="14"/>
  <c r="G44" i="1"/>
  <c r="H44" i="1" s="1"/>
  <c r="I44" i="1" s="1"/>
  <c r="G20" i="13"/>
  <c r="I72" i="1"/>
  <c r="I20" i="1" s="1"/>
  <c r="G23" i="12"/>
  <c r="G41" i="1"/>
  <c r="H41" i="1" s="1"/>
  <c r="I41" i="1" s="1"/>
  <c r="G42" i="1"/>
  <c r="H42" i="1" s="1"/>
  <c r="I42" i="1" s="1"/>
  <c r="G40" i="1"/>
  <c r="A24" i="1"/>
  <c r="I74" i="1" l="1"/>
  <c r="J73" i="1" s="1"/>
  <c r="I22" i="1"/>
  <c r="G54" i="1"/>
  <c r="H40" i="1"/>
  <c r="H54" i="1" s="1"/>
  <c r="G25" i="1"/>
  <c r="A25" i="1"/>
  <c r="J71" i="1" l="1"/>
  <c r="J70" i="1"/>
  <c r="J67" i="1"/>
  <c r="J63" i="1"/>
  <c r="J64" i="1"/>
  <c r="J69" i="1"/>
  <c r="J61" i="1"/>
  <c r="J72" i="1"/>
  <c r="J66" i="1"/>
  <c r="J65" i="1"/>
  <c r="J62" i="1"/>
  <c r="J68" i="1"/>
  <c r="I40" i="1"/>
  <c r="I54" i="1" s="1"/>
  <c r="G26" i="1"/>
  <c r="A26" i="1" s="1"/>
  <c r="G29" i="1"/>
  <c r="J74" i="1" l="1"/>
  <c r="G27" i="1"/>
  <c r="A27" i="1"/>
  <c r="J49" i="1"/>
  <c r="J51" i="1"/>
  <c r="J41" i="1"/>
  <c r="J40" i="1"/>
  <c r="J54" i="1" s="1"/>
  <c r="J46" i="1"/>
  <c r="J47" i="1"/>
  <c r="J50" i="1"/>
  <c r="J42" i="1"/>
  <c r="J43" i="1"/>
  <c r="J44" i="1"/>
  <c r="J52" i="1"/>
  <c r="J48" i="1"/>
  <c r="J45" i="1"/>
  <c r="J53" i="1"/>
  <c r="A28" i="1"/>
  <c r="G30" i="1" l="1"/>
  <c r="G28" i="1" s="1"/>
  <c r="A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B075D81E-83CD-4FE2-BBC0-A64C160114D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2E432EE-0122-4444-B7A2-2CE8942A036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2771ADCB-5FE7-40DA-AE53-5D8DFEDC2AA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ACA33E2-5B13-4CB2-B91A-85F095D2286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6AEC9960-9047-4037-A11C-4C28AF17ED2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C04BCAA-F169-4621-90F9-69AE4D9B8E4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147C8DF1-0187-42C7-A17E-6974F6CB380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C1FF694-F387-40D8-8697-E15DF32AC9F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50191A2F-C130-45AA-AEC0-32707F5E762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FD6C751-46CA-4ABC-A7C4-C59E6EC7181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244D78A7-3637-4B7B-AB7E-D9D4A547EC2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0837FB9-C19B-4B82-AE37-0A97584A056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36E92C3F-0D76-49D7-8A99-66C15B3986D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BB32603-8172-428B-8E9E-B1AC2EF92B2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E5D670F0-79E4-4131-A10E-0F76940B00E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FFCC68A-9E9B-4286-9BBE-9D846714B62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<sst xmlns="http://schemas.openxmlformats.org/spreadsheetml/2006/main" count="2820" uniqueCount="540">
  <si>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</si>
  <si>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</si>
  <si>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</si>
  <si>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</si>
  <si>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</si>
  <si>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</si>
  <si>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</si>
  <si>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</si>
  <si>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</si>
  <si>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</si>
  <si>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</si>
  <si>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</si>
  <si>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</si>
  <si>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</si>
  <si>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</si>
  <si>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</si>
  <si>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</si>
  <si>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</si>
  <si>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</si>
  <si>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</si>
  <si>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</si>
  <si>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</si>
  <si>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</si>
  <si>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</si>
  <si>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</si>
  <si>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</si>
  <si>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</si>
  <si>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</si>
  <si>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</si>
  <si>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</si>
  <si>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</si>
  <si>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</si>
  <si>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</si>
  <si>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</si>
  <si>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</si>
  <si>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</si>
  <si>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</si>
  <si>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</si>
  <si>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</si>
  <si>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</si>
  <si>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</si>
  <si>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</si>
  <si>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A167-2022</t>
  </si>
  <si>
    <t>VÝSTAVBA PARKOVIŠTĚ NAPROTI ŽIDOVSKÉHO HŘBITOVA, K.Ú. FRÝDEK</t>
  </si>
  <si>
    <t>Stavba</t>
  </si>
  <si>
    <t>00</t>
  </si>
  <si>
    <t>Vedlejší a ostatní náklady</t>
  </si>
  <si>
    <t>A</t>
  </si>
  <si>
    <t>Způsobilé výdaje</t>
  </si>
  <si>
    <t>B</t>
  </si>
  <si>
    <t>Nezpůsobilé výdaje</t>
  </si>
  <si>
    <t>SO 101</t>
  </si>
  <si>
    <t>Komunikace a zpevněné plochy</t>
  </si>
  <si>
    <t>A1</t>
  </si>
  <si>
    <t>Způsobilé výdaje - změna povrchu</t>
  </si>
  <si>
    <t>A2</t>
  </si>
  <si>
    <t>Způsobilé náklady - nový povrch</t>
  </si>
  <si>
    <t>SO 301</t>
  </si>
  <si>
    <t>Dešťová kanalizace</t>
  </si>
  <si>
    <t>SO 401</t>
  </si>
  <si>
    <t>Veřejné osvětlení</t>
  </si>
  <si>
    <t>SO 801</t>
  </si>
  <si>
    <t>Sadové úpravy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</si>
  <si>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</si>
  <si>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</si>
  <si>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</si>
  <si>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</si>
  <si>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</si>
  <si>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</si>
  <si>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</si>
  <si>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</si>
  <si>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</si>
  <si>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</si>
  <si>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</si>
  <si>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</si>
  <si>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</si>
  <si>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</si>
  <si>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</si>
  <si>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</si>
  <si>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</si>
  <si>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</si>
  <si>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</si>
  <si>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</si>
  <si>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767</t>
  </si>
  <si>
    <t>Konstrukce zámečnické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</si>
  <si>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</si>
  <si>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</si>
  <si>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</si>
  <si>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</si>
  <si>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</si>
  <si>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</si>
  <si>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</si>
  <si>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</si>
  <si>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</si>
  <si>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</si>
  <si>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</si>
  <si>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</si>
  <si>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</si>
  <si>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</si>
  <si>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</si>
  <si>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</si>
  <si>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</si>
  <si>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</si>
  <si>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</si>
  <si>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</si>
  <si>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</si>
  <si>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</si>
  <si>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</si>
  <si>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</si>
  <si>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</si>
  <si>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</si>
  <si>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</si>
  <si>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</si>
  <si>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</si>
  <si>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</si>
  <si>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</si>
  <si>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</si>
  <si>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</si>
  <si>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</si>
  <si>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</si>
  <si>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</si>
  <si>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005111021R</t>
  </si>
  <si>
    <t>Vytyčení inženýrských sítí</t>
  </si>
  <si>
    <t>Soubor</t>
  </si>
  <si>
    <t>RTS 24/ I</t>
  </si>
  <si>
    <t>Indiv</t>
  </si>
  <si>
    <t>VRN</t>
  </si>
  <si>
    <t>Běžná</t>
  </si>
  <si>
    <t>POL99_8</t>
  </si>
  <si>
    <t>00511 R</t>
  </si>
  <si>
    <t xml:space="preserve">Geodetické práce </t>
  </si>
  <si>
    <t>005121 R</t>
  </si>
  <si>
    <t>Zařízení staveniště</t>
  </si>
  <si>
    <t>Veškeré náklady spojené s vybudováním, provozem a odstraněním zařízení staveniště.</t>
  </si>
  <si>
    <t>POP</t>
  </si>
  <si>
    <t>005122 R</t>
  </si>
  <si>
    <t>Provozní vlivy, kompletační a koordinační činnost</t>
  </si>
  <si>
    <t>005211020R</t>
  </si>
  <si>
    <t>Ochrana stávajících inženýrských sítí na staveništi</t>
  </si>
  <si>
    <t>005211030R</t>
  </si>
  <si>
    <t>Dočasná dopravní opatření</t>
  </si>
  <si>
    <t>ON-001</t>
  </si>
  <si>
    <t>Ověření hloubky plynovodu ručně kopanými sondami</t>
  </si>
  <si>
    <t>soub</t>
  </si>
  <si>
    <t>Vlastní</t>
  </si>
  <si>
    <t>Práce</t>
  </si>
  <si>
    <t>POL1_</t>
  </si>
  <si>
    <t>ON-002</t>
  </si>
  <si>
    <t>Přítomnost hydrogeologa před osazením vsakovacího objektu</t>
  </si>
  <si>
    <t>ON-003</t>
  </si>
  <si>
    <t>Případná výšková úprava plynovodu v délce cca 25 m - komplet vč. zemních pracé</t>
  </si>
  <si>
    <t>ON-004</t>
  </si>
  <si>
    <t>Povinná publicita - billboard</t>
  </si>
  <si>
    <t>kus</t>
  </si>
  <si>
    <t>ON-005</t>
  </si>
  <si>
    <t>Povinná publicita - pamětní deska</t>
  </si>
  <si>
    <t>SUM</t>
  </si>
  <si>
    <t>Poznámky uchazeče k zadání</t>
  </si>
  <si>
    <t>POPUZIV</t>
  </si>
  <si>
    <t>END</t>
  </si>
  <si>
    <t>120001101R00</t>
  </si>
  <si>
    <t>Příplatek za ztížení vykopávky v blízkosti vedení</t>
  </si>
  <si>
    <t>m3</t>
  </si>
  <si>
    <t>RTS 23/ II</t>
  </si>
  <si>
    <t>121101103R00</t>
  </si>
  <si>
    <t>Sejmutí ornice s přemístěním přes 100 do 250 m</t>
  </si>
  <si>
    <t>58,7</t>
  </si>
  <si>
    <t>VV</t>
  </si>
  <si>
    <t>122201102R00</t>
  </si>
  <si>
    <t>Odkopávky nezapažené v hor. 3 do 1000 m3</t>
  </si>
  <si>
    <t>653,8064</t>
  </si>
  <si>
    <t>122201109R00</t>
  </si>
  <si>
    <t>Příplatek za lepivost - odkopávky v hor. 3</t>
  </si>
  <si>
    <t>162701105R00</t>
  </si>
  <si>
    <t>Vodorovné přemístění výkopku z hor.1-4 do 10000 m</t>
  </si>
  <si>
    <t>162701109R00</t>
  </si>
  <si>
    <t>Příplatek k vod. přemístění hor.1-4 za další 1 km</t>
  </si>
  <si>
    <t>653,8064*10</t>
  </si>
  <si>
    <t>199000002R00</t>
  </si>
  <si>
    <t>Poplatek za skládku horniny 1- 4, č. dle katal. odpadů 17 05 04</t>
  </si>
  <si>
    <t>215901101R00</t>
  </si>
  <si>
    <t>Zhutnění podloží</t>
  </si>
  <si>
    <t>m2</t>
  </si>
  <si>
    <t>komunikace : 440</t>
  </si>
  <si>
    <t>parkovací stání : 358</t>
  </si>
  <si>
    <t>parkovací stání pro ZTP : 22</t>
  </si>
  <si>
    <t>chodník/tpevněné plochy pro kontejnéry : 36</t>
  </si>
  <si>
    <t>reliéfní dlažba : 0</t>
  </si>
  <si>
    <t>schodiště : 0</t>
  </si>
  <si>
    <t>1-001.RXX</t>
  </si>
  <si>
    <t>Zkoušky hutnění - statická zatěžovací zkouška</t>
  </si>
  <si>
    <t>289970111R00</t>
  </si>
  <si>
    <t>Vrstva geotextilie separační 300g/m2</t>
  </si>
  <si>
    <t>sanace podloží : 814</t>
  </si>
  <si>
    <t>212810010RAD</t>
  </si>
  <si>
    <t>Trativody z PVC drenážních flexibilních trubek lože štěrkopísek a obsyp kamenivo, trubky d 160 mm</t>
  </si>
  <si>
    <t>m</t>
  </si>
  <si>
    <t>Agregovaná položka</t>
  </si>
  <si>
    <t>POL2_</t>
  </si>
  <si>
    <t>564112425R00</t>
  </si>
  <si>
    <t>Podklad z bet.recyklátu fr.0-63 po zhutn.tl.25cm</t>
  </si>
  <si>
    <t>RTS 23/ I</t>
  </si>
  <si>
    <t>sanace podloží : 1611</t>
  </si>
  <si>
    <t>564521111R00</t>
  </si>
  <si>
    <t>Zřízení podsypu/podkladu ze sypaniny tl. 5 cm</t>
  </si>
  <si>
    <t>chodník/zpevněné plochy pro kontejnéry : 36</t>
  </si>
  <si>
    <t>564531111R00</t>
  </si>
  <si>
    <t>Zřízení podsypu/podkladu ze sypaniny tl. 10 cm</t>
  </si>
  <si>
    <t>parkovací stání ZTP : 22</t>
  </si>
  <si>
    <t>Mezisoučet</t>
  </si>
  <si>
    <t>564581111R00</t>
  </si>
  <si>
    <t>Zřízení podsypu/podkladu ze sypaniny tl. 30 cm</t>
  </si>
  <si>
    <t>564861111RT4</t>
  </si>
  <si>
    <t>Podklad ze štěrkodrti po zhutnění tloušťky 20 cm štěrkodrť frakce 0-63 mm</t>
  </si>
  <si>
    <t>568111111R00</t>
  </si>
  <si>
    <t>Zřízení vrstvy z rašlového úpletu</t>
  </si>
  <si>
    <t>komunikace : 880</t>
  </si>
  <si>
    <t>parkovací stání : 716</t>
  </si>
  <si>
    <t>parkovací stání ZTP : 44</t>
  </si>
  <si>
    <t>596215040R00</t>
  </si>
  <si>
    <t>Kladení betonové vsakovací dlažby tl. 8 cm do drceného kameniva fr. 4-8 mm tl. 3 cm</t>
  </si>
  <si>
    <t>596215041R00</t>
  </si>
  <si>
    <t>Kladení betonové vsakovací dlažby tl. 8 cm do drceného kameniva fr. 4-8 mm tl. 5 cm</t>
  </si>
  <si>
    <t>596291113R00</t>
  </si>
  <si>
    <t xml:space="preserve">Řezání betonové vsakovací dlažby tl. 80 mm </t>
  </si>
  <si>
    <t>5-001.RXX</t>
  </si>
  <si>
    <t>Filtrační vrstva Cinis vč. licenčního poplatku</t>
  </si>
  <si>
    <t>Specifikace</t>
  </si>
  <si>
    <t>POL3_</t>
  </si>
  <si>
    <t>820*0,13</t>
  </si>
  <si>
    <t>583420881R</t>
  </si>
  <si>
    <t>Kamenivo drcené 0/8</t>
  </si>
  <si>
    <t>t</t>
  </si>
  <si>
    <t>SPCM</t>
  </si>
  <si>
    <t>820*0,1*2</t>
  </si>
  <si>
    <t>583425631R</t>
  </si>
  <si>
    <t>Kamenivo drcené 8/16</t>
  </si>
  <si>
    <t>36*0,05*2</t>
  </si>
  <si>
    <t>583426831R</t>
  </si>
  <si>
    <t xml:space="preserve">Kamenivo drcené 16/32 </t>
  </si>
  <si>
    <t>820*0,3*2</t>
  </si>
  <si>
    <t>5924511910R</t>
  </si>
  <si>
    <t>Dlažba betonová drenážní BEST DRENO KARO 20x20x8 cm přírodní</t>
  </si>
  <si>
    <t>440*1,07</t>
  </si>
  <si>
    <t>358*1,07</t>
  </si>
  <si>
    <t>22*1,07</t>
  </si>
  <si>
    <t>36*1,07</t>
  </si>
  <si>
    <t>709211321R</t>
  </si>
  <si>
    <t>Úplet rašlový stínění  stínění 65%</t>
  </si>
  <si>
    <t>1640*1,15</t>
  </si>
  <si>
    <t>877313123R00</t>
  </si>
  <si>
    <t>Montáž tvarovek jednoos. plast. gum.kroužek DN 150</t>
  </si>
  <si>
    <t>6+6+1</t>
  </si>
  <si>
    <t>895941311RT2</t>
  </si>
  <si>
    <t>Zřízení vpusti uliční z dílců , včetně dodávky dílců pro uliční vpusti a napojení na stávající kanalizaci</t>
  </si>
  <si>
    <t>Kompletní provedení a dodávka dle PD a TZ.</t>
  </si>
  <si>
    <t>8-001.RXX</t>
  </si>
  <si>
    <t>D+M dělená plastová chránička</t>
  </si>
  <si>
    <t>831350113RAB</t>
  </si>
  <si>
    <t>Kanalizační přípojka z trub PVC, D 160 mm rýha šířky 0,8 m, hloubky 1,2 m</t>
  </si>
  <si>
    <t>přípojka uličních vpůstí : 30</t>
  </si>
  <si>
    <t>28651662.AR</t>
  </si>
  <si>
    <t>Koleno kanalizační KGB 160/ 45° PVC</t>
  </si>
  <si>
    <t>28651663.AR</t>
  </si>
  <si>
    <t>Koleno kanalizační KGB 160/ 60° PVC</t>
  </si>
  <si>
    <t>28651664.AR</t>
  </si>
  <si>
    <t>Koleno kanalizační KGB 160/ 87° PVC</t>
  </si>
  <si>
    <t>916661111R00</t>
  </si>
  <si>
    <t>Osazení park. obrubníků do lože z C 12/15 s opěrou</t>
  </si>
  <si>
    <t>917862111R00</t>
  </si>
  <si>
    <t>Osazení stojat. obrub.bet. s opěrou,lože z C 12/15</t>
  </si>
  <si>
    <t>260</t>
  </si>
  <si>
    <t>917931132RT2</t>
  </si>
  <si>
    <t xml:space="preserve">Osazení přídlažby,kostka velká,2 řady, lože C20/25 včetně dodávky kamenných dlažebních kostek </t>
  </si>
  <si>
    <t>91-001.RXX</t>
  </si>
  <si>
    <t>Provizorní dopravní značení</t>
  </si>
  <si>
    <t xml:space="preserve">D+M dopravní značky - sloupek vč. patky </t>
  </si>
  <si>
    <t>91-003.RXX</t>
  </si>
  <si>
    <t>D+M vodorovné dopravní značení - nástřik bílé barvy</t>
  </si>
  <si>
    <t>59217001R</t>
  </si>
  <si>
    <t>Obrubník parkový betonový 100x250x1000 mm přírodní</t>
  </si>
  <si>
    <t>29*1,02</t>
  </si>
  <si>
    <t>59217010R</t>
  </si>
  <si>
    <t>Obrubník silniční betonový 150x250x1000 mm, přírodní</t>
  </si>
  <si>
    <t>232*1,02</t>
  </si>
  <si>
    <t>59217022R</t>
  </si>
  <si>
    <t>Obrubník přechodový betonový 150x250/145x975 mm přírodní</t>
  </si>
  <si>
    <t>59217476R</t>
  </si>
  <si>
    <t>Obrubník silniční nájezdový 1000/150/150 šedý</t>
  </si>
  <si>
    <t>113106121R00</t>
  </si>
  <si>
    <t>Rozebrání dlažeb z betonových dlaždic na sucho</t>
  </si>
  <si>
    <t>chodník : 20,88</t>
  </si>
  <si>
    <t>113107618R00</t>
  </si>
  <si>
    <t>Odstranění podkladu nad 50 m2,kam.drcené tl.18 cm</t>
  </si>
  <si>
    <t>113107630R00</t>
  </si>
  <si>
    <t>Odstranění podkladu nad 50 m2,kam.drcené tl.30 cm</t>
  </si>
  <si>
    <t>asfaltová vozovka : 316</t>
  </si>
  <si>
    <t>štěrková plocha : 1005</t>
  </si>
  <si>
    <t>113108411R00</t>
  </si>
  <si>
    <t>Odstranění asfaltové vrstvy pl.nad 50 m2, tl.11 cm</t>
  </si>
  <si>
    <t>113202111R00</t>
  </si>
  <si>
    <t>Vytrhání obrub obrubníků silničních</t>
  </si>
  <si>
    <t>113203111R00</t>
  </si>
  <si>
    <t>Vytrhání obrub z dlažebních kostek</t>
  </si>
  <si>
    <t>dvojřádek : 9*2</t>
  </si>
  <si>
    <t>998223011R00</t>
  </si>
  <si>
    <t>Přesun hmot, pozemní komunikace, kryt dlážděný</t>
  </si>
  <si>
    <t>Přesun hmot</t>
  </si>
  <si>
    <t>POL7_</t>
  </si>
  <si>
    <t>767-002.RXX</t>
  </si>
  <si>
    <t>D+M ocelové zábradlí tr. vnější pr. 48,3 mm vč. nátěru</t>
  </si>
  <si>
    <t>kg</t>
  </si>
  <si>
    <t>998767201R00</t>
  </si>
  <si>
    <t>Přesun hmot pro zámečnické konstr., výšky do 6 m</t>
  </si>
  <si>
    <t>979087212R00</t>
  </si>
  <si>
    <t>Nakládání suti na dopravní prostředky - komunikace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</si>
  <si>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</si>
  <si>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</si>
  <si>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</si>
  <si>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</si>
  <si>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</si>
  <si>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</si>
  <si>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</si>
  <si>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 xml:space="preserve">Poplatek za uložení suti - směs </t>
  </si>
  <si>
    <t>9,55</t>
  </si>
  <si>
    <t>106,4336</t>
  </si>
  <si>
    <t>106,4336*10</t>
  </si>
  <si>
    <t>komunikace : 1</t>
  </si>
  <si>
    <t>parkovací stání : 100</t>
  </si>
  <si>
    <t>parkovací stání pro ZTP : 20</t>
  </si>
  <si>
    <t>chodník/tpevněné plochy pro kontejnéry : 19</t>
  </si>
  <si>
    <t>schodiště : 2</t>
  </si>
  <si>
    <t>275313621R00</t>
  </si>
  <si>
    <t>Beton základových patek prostý C 20/25</t>
  </si>
  <si>
    <t>základ pro zábradlí : 0,3*0,3*0,6*4</t>
  </si>
  <si>
    <t>275351215R00</t>
  </si>
  <si>
    <t>Bednění stěn základových patek - zřízení</t>
  </si>
  <si>
    <t>0,3*4*0,6*4</t>
  </si>
  <si>
    <t>275351216R00</t>
  </si>
  <si>
    <t>Bednění stěn základových patek - odstranění</t>
  </si>
  <si>
    <t>sanace podloží : 122</t>
  </si>
  <si>
    <t>sanace podloží : 262</t>
  </si>
  <si>
    <t>chodník/zpevněné plochy pro kontejnéry : 19</t>
  </si>
  <si>
    <t>parkovací stání ZTP : 20</t>
  </si>
  <si>
    <t>komunikace : 2</t>
  </si>
  <si>
    <t>parkovací stání : 200</t>
  </si>
  <si>
    <t>parkovací stání ZTP : 40</t>
  </si>
  <si>
    <t>121*0,13</t>
  </si>
  <si>
    <t>121*0,1*2</t>
  </si>
  <si>
    <t>21*0,05*2</t>
  </si>
  <si>
    <t>121*0,3*2</t>
  </si>
  <si>
    <t>1*1,07</t>
  </si>
  <si>
    <t>100*1,07</t>
  </si>
  <si>
    <t>20*1,07</t>
  </si>
  <si>
    <t>19*1,07</t>
  </si>
  <si>
    <t>5924511910Rb</t>
  </si>
  <si>
    <t>Dlažba betonová drenážní BEST DRENO KARO 20x20x8 cm červená</t>
  </si>
  <si>
    <t>2*1,1</t>
  </si>
  <si>
    <t>242*1,15</t>
  </si>
  <si>
    <t>39</t>
  </si>
  <si>
    <t>17*1,02</t>
  </si>
  <si>
    <t>34*1,02</t>
  </si>
  <si>
    <t>Dílenská dokumentace pro zábradlí</t>
  </si>
  <si>
    <t>123,76</t>
  </si>
  <si>
    <t>123,76*10</t>
  </si>
  <si>
    <t>184807111R00</t>
  </si>
  <si>
    <t>Ochrana stromu bedněním - zřízení</t>
  </si>
  <si>
    <t>Včetně řeziva.</t>
  </si>
  <si>
    <t>2*2</t>
  </si>
  <si>
    <t>184807112R00</t>
  </si>
  <si>
    <t>Ochrana stromu bedněním - odstranění</t>
  </si>
  <si>
    <t>komunikace : 55</t>
  </si>
  <si>
    <t>parkovací stání : 0</t>
  </si>
  <si>
    <t>parkovací stání pro ZTP : 0</t>
  </si>
  <si>
    <t>chodník/tpevněné plochy pro kontejnéry : 93</t>
  </si>
  <si>
    <t>reliéfní dlažba : 8</t>
  </si>
  <si>
    <t>112100001RAA</t>
  </si>
  <si>
    <t>Kácení stromů vč. odstranění pařezů včetně odvozu a likvidace</t>
  </si>
  <si>
    <t>sanace podloží : 60</t>
  </si>
  <si>
    <t>457621412R00</t>
  </si>
  <si>
    <t>Těsnění z asfaltobet. úprava spár zálivkou 2 kg/m</t>
  </si>
  <si>
    <t>sanace podloží : 119</t>
  </si>
  <si>
    <t>chodník/zpevněné plochy pro kontejnéry : 93</t>
  </si>
  <si>
    <t>parkovací stání ZTP : 0</t>
  </si>
  <si>
    <t>komunikace : 110</t>
  </si>
  <si>
    <t>573111115R00</t>
  </si>
  <si>
    <t>Postřik živičný infiltr.+ posyp, asfalt 2,5 kg/m2</t>
  </si>
  <si>
    <t>573231111R00</t>
  </si>
  <si>
    <t>Postřik živičný spojovací z emulze 0,5-0,7 kg/m2</t>
  </si>
  <si>
    <t>RTS 22/ I</t>
  </si>
  <si>
    <t>577112113RT3</t>
  </si>
  <si>
    <t>Beton asfalt. ACO 11 š. do 3 m, tl.4 cm, plochy do 200 m2</t>
  </si>
  <si>
    <t>577113116RT3</t>
  </si>
  <si>
    <t>Beton asfalt. ACO 16+ š.do 3 m, 7 cm plochy do 200 m2</t>
  </si>
  <si>
    <t>55*0,13</t>
  </si>
  <si>
    <t>55*0,1*2</t>
  </si>
  <si>
    <t>101*0,05*2</t>
  </si>
  <si>
    <t>55*0,3*2</t>
  </si>
  <si>
    <t>55*1,07</t>
  </si>
  <si>
    <t>93*1,07</t>
  </si>
  <si>
    <t>5924511910Ra</t>
  </si>
  <si>
    <t>Dlažba betonová drenážní BEST KLASIKO slepecká 10x20x8 cm červená</t>
  </si>
  <si>
    <t>8*1,1</t>
  </si>
  <si>
    <t>110*1,15</t>
  </si>
  <si>
    <t>20</t>
  </si>
  <si>
    <t>919735113R00</t>
  </si>
  <si>
    <t>Řezání stávajícího živičného krytu tl. 10 - 15 cm</t>
  </si>
  <si>
    <t>82*1,02</t>
  </si>
  <si>
    <t>chodník : 37,12</t>
  </si>
  <si>
    <t>113151113R00</t>
  </si>
  <si>
    <t>Fréz.živič.krytu pl.do 500 m2,pruh do 75 cm,tl.4cm</t>
  </si>
  <si>
    <t>asfaltová vozovka : 26</t>
  </si>
  <si>
    <t>113151116R00</t>
  </si>
  <si>
    <t>Fréz.živič.krytu pl.do 500 m2,pruh do 75 cm,tl.7cm</t>
  </si>
  <si>
    <t>dvojřádek : 19*2</t>
  </si>
  <si>
    <t>Příplatek za ztížení vykopávky v blízkosti vedení (ruční výkop)</t>
  </si>
  <si>
    <t>131201110R00</t>
  </si>
  <si>
    <t>Hloubení nezapaž. jam hor.3 do 50 m3, STROJNĚ</t>
  </si>
  <si>
    <t>131201119R00</t>
  </si>
  <si>
    <t>Příplatek za lepivost - hloubení nezap.jam v hor.3</t>
  </si>
  <si>
    <t>132201211R00</t>
  </si>
  <si>
    <t>Hloubení rýh š.do 200 cm hor.3 do 100 m3,STROJNĚ</t>
  </si>
  <si>
    <t>132201219R00</t>
  </si>
  <si>
    <t>Přípl.za lepivost,hloubení rýh 200cm,hor.3,STROJNĚ</t>
  </si>
  <si>
    <t>151101101R00</t>
  </si>
  <si>
    <t>Pažení a rozepření stěn rýh - příložné - hl.do 2 m</t>
  </si>
  <si>
    <t>151101111R00</t>
  </si>
  <si>
    <t>Odstranění pažení stěn rýh - příložné - hl. do 2 m</t>
  </si>
  <si>
    <t>161101101R00</t>
  </si>
  <si>
    <t>Svislé přemístění výkopku z hor.1-4 do 2,5 m</t>
  </si>
  <si>
    <t>114+80</t>
  </si>
  <si>
    <t>194*20</t>
  </si>
  <si>
    <t>174101101R00</t>
  </si>
  <si>
    <t>Zásyp jam, rýh, šachet se zhutněním</t>
  </si>
  <si>
    <t>okolo vsakovacího objektu : 114-35</t>
  </si>
  <si>
    <t>zásyp kanalizace : 80-27,225-4,95</t>
  </si>
  <si>
    <t>175101101RT2</t>
  </si>
  <si>
    <t>Obsyp potrubí bez prohození sypaniny s dodáním štěrkopísku fr.2-4 mm</t>
  </si>
  <si>
    <t>55*0,9*0,55</t>
  </si>
  <si>
    <t>583417003R</t>
  </si>
  <si>
    <t xml:space="preserve">Kamenivo </t>
  </si>
  <si>
    <t>79*1,9</t>
  </si>
  <si>
    <t>47,825*1,9</t>
  </si>
  <si>
    <t>213151111R00</t>
  </si>
  <si>
    <t xml:space="preserve">Montáž vsakovacího bloku </t>
  </si>
  <si>
    <t>213151121R00</t>
  </si>
  <si>
    <t>Obalení vsakovacích bloků geotextílií</t>
  </si>
  <si>
    <t>271531114R00</t>
  </si>
  <si>
    <t>Polštář základu z kameniva drceného 4-8 mm</t>
  </si>
  <si>
    <t>pod vsakovací objekt : 8*6,8*0,05</t>
  </si>
  <si>
    <t>2-001.RXX</t>
  </si>
  <si>
    <t>Dodávka vsakovacího bloku 1205x600x305 mm</t>
  </si>
  <si>
    <t>2-002.RXX</t>
  </si>
  <si>
    <t>Dodávka boční stěny vsakovacího bloku 600x600 mm</t>
  </si>
  <si>
    <t>2-003.RXX</t>
  </si>
  <si>
    <t>Dodávka vrchní krytky vsakovacího bloku 550x550 mm</t>
  </si>
  <si>
    <t>2-004.RXX</t>
  </si>
  <si>
    <t xml:space="preserve">Dodávka univerzální spojky vsakovacího bloku </t>
  </si>
  <si>
    <t>2-005.RXX</t>
  </si>
  <si>
    <t>D+M vstupního šachtového portálu 600x600x120 vsakovacího bloku</t>
  </si>
  <si>
    <t>2-006.RXX</t>
  </si>
  <si>
    <t>D+M střední/vrchní díl 5b/6a šachtového portálu vsakovacího bloku</t>
  </si>
  <si>
    <t>2-007.RXX</t>
  </si>
  <si>
    <t>D+M střední díl 3, odtok DN 150 šachtového portálu vsakovacího bloku</t>
  </si>
  <si>
    <t>2-008.RXX</t>
  </si>
  <si>
    <t>D+M litinový poklop D 400 s vět.otvory pro vstupní šachtový portál vsakovacího objektu</t>
  </si>
  <si>
    <t>69366197R</t>
  </si>
  <si>
    <t>Geotextilie 200 g/m2</t>
  </si>
  <si>
    <t>90*1,15</t>
  </si>
  <si>
    <t>451541111R00</t>
  </si>
  <si>
    <t>Lože pod potrubí ze štěrkodrtě 0 - 4 mm</t>
  </si>
  <si>
    <t>55*0,9*0,1</t>
  </si>
  <si>
    <t>452112121R00</t>
  </si>
  <si>
    <t>Osazení beton. prstenců, výšky do 200 mm</t>
  </si>
  <si>
    <t>871373121R00</t>
  </si>
  <si>
    <t>Montáž trub kanaliz. z plastu, hrdlových, DN do 300 mm</t>
  </si>
  <si>
    <t>877363121R00</t>
  </si>
  <si>
    <t>Montáž tvarovek odboč. plast. gum. kroužek DN 250</t>
  </si>
  <si>
    <t>892581111R00</t>
  </si>
  <si>
    <t>Zkouška těsnosti kanalizace DN do 300, vodou</t>
  </si>
  <si>
    <t>894421112RT1</t>
  </si>
  <si>
    <t>Osazení betonových dílců šachet do 1,4 t skruže rovné, na kroužek, do 1,4 t</t>
  </si>
  <si>
    <t>894422111RT1</t>
  </si>
  <si>
    <t>Osazení betonových dílců šachet skruže přechodové, na kroužek</t>
  </si>
  <si>
    <t>894423111RT1</t>
  </si>
  <si>
    <t>Osazení betonových dílců šachet do 2,0 t šachtová dna, na kroužek, do 2,0 t</t>
  </si>
  <si>
    <t>899104111R00</t>
  </si>
  <si>
    <t>Osazení poklopu s rámem nad 150 kg</t>
  </si>
  <si>
    <t>460490012RT1</t>
  </si>
  <si>
    <t>Fólie výstražná z PVC, šířka 33 cm fólie PVC šířka 33 cm</t>
  </si>
  <si>
    <t>28611267.AR</t>
  </si>
  <si>
    <t>Trubka kanalizační KGEM SN 8 PVC 250x3000</t>
  </si>
  <si>
    <t>55/3*1,02</t>
  </si>
  <si>
    <t>28651712.AR</t>
  </si>
  <si>
    <t>Odbočka kanalizační KGEA 250/ 160/45° PVC</t>
  </si>
  <si>
    <t>28651713.AR</t>
  </si>
  <si>
    <t>Odbočka kanalizační KGEA 250/ 200/45° PVC</t>
  </si>
  <si>
    <t>55340323R</t>
  </si>
  <si>
    <t>Poklop D 400 - BEGU bet. výplň, s odvětráním</t>
  </si>
  <si>
    <t>59224332.AR</t>
  </si>
  <si>
    <t>Skruž šachetní TBS-Q.1 100/25/9 PS</t>
  </si>
  <si>
    <t>59224348.AR</t>
  </si>
  <si>
    <t>Prstenec vyrovnávací šachetní TBW-Q.1 63/8</t>
  </si>
  <si>
    <t>59224354R</t>
  </si>
  <si>
    <t>Deska zákrytová TZK-Q.1 100-63/17</t>
  </si>
  <si>
    <t>59224366.AR</t>
  </si>
  <si>
    <t>Dno šachetní přímé TBZ-Q.1 100/60KOM tl.15c</t>
  </si>
  <si>
    <t>59224373.AR</t>
  </si>
  <si>
    <t>Těsnění elastom pro šach díly EMT - DN 1000</t>
  </si>
  <si>
    <t>998276101R00</t>
  </si>
  <si>
    <t>Přesun hmot, trubní vedení plastová, otevř. výkop</t>
  </si>
  <si>
    <t>M21-001.RXX</t>
  </si>
  <si>
    <t>Veřejné osvětlení viz samostatný položkový rozpočet</t>
  </si>
  <si>
    <t>162301101R00</t>
  </si>
  <si>
    <t>Vodorovné přemístění výkopku z hor.1-4 do 500 m</t>
  </si>
  <si>
    <t>ornice : 455*0,15</t>
  </si>
  <si>
    <t>68,25</t>
  </si>
  <si>
    <t>167101101R00</t>
  </si>
  <si>
    <t>Nakládání výkopku z hor.1-4 v množství do 100 m3</t>
  </si>
  <si>
    <t>182001122R00</t>
  </si>
  <si>
    <t>Plošná úprava terénu, nerovnosti do 15 cm svah 1:2</t>
  </si>
  <si>
    <t>182301122R00</t>
  </si>
  <si>
    <t>Rozprostření ornice, svah, tl. 10-15 cm, do 500 m2</t>
  </si>
  <si>
    <t>1-002.RXX</t>
  </si>
  <si>
    <t>Zkypření povrchu, odstranění odpadů a větších kamenů</t>
  </si>
  <si>
    <t>180400021RA0</t>
  </si>
  <si>
    <t>Založení trávníku parkového, svah, s dodáním osiva</t>
  </si>
  <si>
    <t>184201114RAB</t>
  </si>
  <si>
    <t>Výsadba stromu s balem vč. dodávky Carpinus betulus ‚Frans fontaine‘ - Habr obecný</t>
  </si>
  <si>
    <t>Hloubení jamek v hornině 1 až 4 bez výměny půdy, s případným naložením přebytečných výkopků na dopravní prostředek, s odvozem na vzdálenost do 20 km a se složením. Výsadba stromu s balem se zalitím. Dovoz vody. Ukotvení dřeviny třemi a více kůly, s ochranou proti poškození v místě vzepření. Osazení kůlů k dřevině s uvázáním. Dodávka kůlů, příček a motouzu.</t>
  </si>
  <si>
    <t>Včetně přesunu hmot.</t>
  </si>
  <si>
    <t>10364200R</t>
  </si>
  <si>
    <t>Ornice pro pozemkové úpravy</t>
  </si>
  <si>
    <t>RTS 22/ II</t>
  </si>
  <si>
    <t>610*0,05</t>
  </si>
  <si>
    <t>998231311R00</t>
  </si>
  <si>
    <t>Přesun hmot pro sadovnické a krajin. úpravy do 5km</t>
  </si>
  <si>
    <t>Čestně prohlašuji, že rozpočet byl zpracován v cenové úrovni RTS 2023/II. R položky vychází z aktuálních tržních cen dodavatelů zjištěných, na základě cenové poptávky.</t>
  </si>
  <si>
    <t>Ing. Dana Víchová</t>
  </si>
  <si>
    <t>Soupis prací k ocenění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</si>
</sst>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18" fillId="0" borderId="0" xfId="0" quotePrefix="1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0" fontId="20" fillId="0" borderId="0" xfId="0" applyFont="1" applyAlignment="1">
      <alignment wrapText="1"/>
    </xf>
    <xf numFmtId="14" fontId="8" fillId="0" borderId="18" xfId="0" applyNumberFormat="1" applyFon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0" xfId="0" applyFont="1" applyAlignment="1">
      <alignment wrapText="1"/>
    </xf>
    <xf numFmtId="0" fontId="21" fillId="0" borderId="2" xfId="0" applyFont="1" applyBorder="1" applyAlignment="1">
      <alignment wrapText="1"/>
    </xf>
    <xf numFmtId="4" fontId="8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19" t="s">
        <v>39</v>
      </c>
    </row>
    <row r="2" spans="1:7" ht="57.75" customHeight="1" x14ac:dyDescent="0.2">
      <c r="A2" s="189" t="s">
        <v>40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29463-EF56-4068-B139-0DCB94598462}">
  <sheetPr>
    <outlinePr summaryBelow="0"/>
  </sheetPr>
  <dimension ref="A1:BH21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5703125" customWidth="1"/>
    <col min="8" max="18" width="0" hidden="1" customWidth="1"/>
    <col min="19" max="19" width="9.28515625" hidden="1" customWidth="1"/>
    <col min="20" max="20" width="9.14062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8" t="s">
        <v>6</v>
      </c>
      <c r="B1" s="248"/>
      <c r="C1" s="248"/>
      <c r="D1" s="248"/>
      <c r="E1" s="248"/>
      <c r="F1" s="248"/>
      <c r="G1" s="248"/>
      <c r="AG1" t="s">
        <v>92</v>
      </c>
    </row>
    <row r="2" spans="1:60" ht="24.95" customHeight="1" x14ac:dyDescent="0.2">
      <c r="A2" s="48" t="s">
        <v>7</v>
      </c>
      <c r="B2" s="47" t="s">
        <v>42</v>
      </c>
      <c r="C2" s="249" t="s">
        <v>43</v>
      </c>
      <c r="D2" s="250"/>
      <c r="E2" s="250"/>
      <c r="F2" s="250"/>
      <c r="G2" s="251"/>
      <c r="AG2" t="s">
        <v>93</v>
      </c>
    </row>
    <row r="3" spans="1:60" ht="24.95" customHeight="1" x14ac:dyDescent="0.2">
      <c r="A3" s="48" t="s">
        <v>8</v>
      </c>
      <c r="B3" s="47" t="s">
        <v>59</v>
      </c>
      <c r="C3" s="249" t="s">
        <v>60</v>
      </c>
      <c r="D3" s="250"/>
      <c r="E3" s="250"/>
      <c r="F3" s="250"/>
      <c r="G3" s="251"/>
      <c r="AC3" s="117" t="s">
        <v>93</v>
      </c>
      <c r="AG3" t="s">
        <v>95</v>
      </c>
    </row>
    <row r="4" spans="1:60" ht="24.95" customHeight="1" x14ac:dyDescent="0.2">
      <c r="A4" s="135" t="s">
        <v>9</v>
      </c>
      <c r="B4" s="136" t="s">
        <v>49</v>
      </c>
      <c r="C4" s="252" t="s">
        <v>50</v>
      </c>
      <c r="D4" s="253"/>
      <c r="E4" s="253"/>
      <c r="F4" s="253"/>
      <c r="G4" s="254"/>
      <c r="AG4" t="s">
        <v>96</v>
      </c>
    </row>
    <row r="5" spans="1:60" x14ac:dyDescent="0.2">
      <c r="D5" s="8"/>
    </row>
    <row r="6" spans="1:60" ht="38.25" x14ac:dyDescent="0.2">
      <c r="A6" s="138" t="s">
        <v>97</v>
      </c>
      <c r="B6" s="140" t="s">
        <v>98</v>
      </c>
      <c r="C6" s="140" t="s">
        <v>99</v>
      </c>
      <c r="D6" s="139" t="s">
        <v>100</v>
      </c>
      <c r="E6" s="138" t="s">
        <v>101</v>
      </c>
      <c r="F6" s="137" t="s">
        <v>102</v>
      </c>
      <c r="G6" s="138" t="s">
        <v>30</v>
      </c>
      <c r="H6" s="141" t="s">
        <v>31</v>
      </c>
      <c r="I6" s="141" t="s">
        <v>103</v>
      </c>
      <c r="J6" s="141" t="s">
        <v>32</v>
      </c>
      <c r="K6" s="141" t="s">
        <v>104</v>
      </c>
      <c r="L6" s="141" t="s">
        <v>105</v>
      </c>
      <c r="M6" s="141" t="s">
        <v>106</v>
      </c>
      <c r="N6" s="141" t="s">
        <v>107</v>
      </c>
      <c r="O6" s="141" t="s">
        <v>108</v>
      </c>
      <c r="P6" s="141" t="s">
        <v>109</v>
      </c>
      <c r="Q6" s="141" t="s">
        <v>110</v>
      </c>
      <c r="R6" s="141" t="s">
        <v>111</v>
      </c>
      <c r="S6" s="141" t="s">
        <v>112</v>
      </c>
      <c r="T6" s="141" t="s">
        <v>113</v>
      </c>
      <c r="U6" s="141" t="s">
        <v>114</v>
      </c>
      <c r="V6" s="141" t="s">
        <v>115</v>
      </c>
      <c r="W6" s="141" t="s">
        <v>116</v>
      </c>
      <c r="X6" s="141" t="s">
        <v>117</v>
      </c>
      <c r="Y6" s="141" t="s">
        <v>118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54" t="s">
        <v>119</v>
      </c>
      <c r="B8" s="155" t="s">
        <v>85</v>
      </c>
      <c r="C8" s="175" t="s">
        <v>86</v>
      </c>
      <c r="D8" s="156"/>
      <c r="E8" s="157"/>
      <c r="F8" s="158"/>
      <c r="G8" s="158">
        <f>SUMIF(AG9:AG9,"&lt;&gt;NOR",G9:G9)</f>
        <v>0</v>
      </c>
      <c r="H8" s="158"/>
      <c r="I8" s="158">
        <f>SUM(I9:I9)</f>
        <v>0</v>
      </c>
      <c r="J8" s="158"/>
      <c r="K8" s="158">
        <f>SUM(K9:K9)</f>
        <v>375921</v>
      </c>
      <c r="L8" s="158"/>
      <c r="M8" s="158">
        <f>SUM(M9:M9)</f>
        <v>0</v>
      </c>
      <c r="N8" s="157"/>
      <c r="O8" s="157">
        <f>SUM(O9:O9)</f>
        <v>0</v>
      </c>
      <c r="P8" s="157"/>
      <c r="Q8" s="157">
        <f>SUM(Q9:Q9)</f>
        <v>0</v>
      </c>
      <c r="R8" s="158"/>
      <c r="S8" s="158"/>
      <c r="T8" s="159"/>
      <c r="U8" s="153"/>
      <c r="V8" s="153">
        <f>SUM(V9:V9)</f>
        <v>0</v>
      </c>
      <c r="W8" s="153"/>
      <c r="X8" s="153"/>
      <c r="Y8" s="153"/>
      <c r="AG8" t="s">
        <v>120</v>
      </c>
    </row>
    <row r="9" spans="1:60" ht="22.5" outlineLevel="1" x14ac:dyDescent="0.2">
      <c r="A9" s="161">
        <v>1</v>
      </c>
      <c r="B9" s="162" t="s">
        <v>511</v>
      </c>
      <c r="C9" s="177" t="s">
        <v>512</v>
      </c>
      <c r="D9" s="163" t="s">
        <v>143</v>
      </c>
      <c r="E9" s="164">
        <v>1</v>
      </c>
      <c r="F9" s="165"/>
      <c r="G9" s="166">
        <f>ROUND(E9*F9,2)</f>
        <v>0</v>
      </c>
      <c r="H9" s="165">
        <v>0</v>
      </c>
      <c r="I9" s="166">
        <f>ROUND(E9*H9,2)</f>
        <v>0</v>
      </c>
      <c r="J9" s="165">
        <v>375921</v>
      </c>
      <c r="K9" s="166">
        <f>ROUND(E9*J9,2)</f>
        <v>375921</v>
      </c>
      <c r="L9" s="166">
        <v>21</v>
      </c>
      <c r="M9" s="166">
        <f>G9*(1+L9/100)</f>
        <v>0</v>
      </c>
      <c r="N9" s="164">
        <v>0</v>
      </c>
      <c r="O9" s="164">
        <f>ROUND(E9*N9,2)</f>
        <v>0</v>
      </c>
      <c r="P9" s="164">
        <v>0</v>
      </c>
      <c r="Q9" s="164">
        <f>ROUND(E9*P9,2)</f>
        <v>0</v>
      </c>
      <c r="R9" s="166"/>
      <c r="S9" s="166" t="s">
        <v>144</v>
      </c>
      <c r="T9" s="167" t="s">
        <v>125</v>
      </c>
      <c r="U9" s="152">
        <v>0</v>
      </c>
      <c r="V9" s="152">
        <f>ROUND(E9*U9,2)</f>
        <v>0</v>
      </c>
      <c r="W9" s="152"/>
      <c r="X9" s="152" t="s">
        <v>145</v>
      </c>
      <c r="Y9" s="152" t="s">
        <v>127</v>
      </c>
      <c r="Z9" s="142"/>
      <c r="AA9" s="142"/>
      <c r="AB9" s="142"/>
      <c r="AC9" s="142"/>
      <c r="AD9" s="142"/>
      <c r="AE9" s="142"/>
      <c r="AF9" s="142"/>
      <c r="AG9" s="142" t="s">
        <v>146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x14ac:dyDescent="0.2">
      <c r="A10" s="2"/>
      <c r="B10" s="3"/>
      <c r="C10" s="178"/>
      <c r="D10" s="4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AE10">
        <v>15</v>
      </c>
      <c r="AF10">
        <v>21</v>
      </c>
      <c r="AG10" t="s">
        <v>105</v>
      </c>
    </row>
    <row r="11" spans="1:60" x14ac:dyDescent="0.2">
      <c r="A11" s="145"/>
      <c r="B11" s="146" t="s">
        <v>30</v>
      </c>
      <c r="C11" s="179"/>
      <c r="D11" s="147"/>
      <c r="E11" s="148"/>
      <c r="F11" s="148"/>
      <c r="G11" s="160">
        <f>G8</f>
        <v>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AE11">
        <f>SUMIF(L7:L9,AE10,G7:G9)</f>
        <v>0</v>
      </c>
      <c r="AF11">
        <f>SUMIF(L7:L9,AF10,G7:G9)</f>
        <v>0</v>
      </c>
      <c r="AG11" t="s">
        <v>156</v>
      </c>
    </row>
    <row r="12" spans="1:60" x14ac:dyDescent="0.2">
      <c r="A12" s="2"/>
      <c r="B12" s="3"/>
      <c r="C12" s="178"/>
      <c r="D12" s="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60" x14ac:dyDescent="0.2">
      <c r="A13" s="2"/>
      <c r="B13" s="3"/>
      <c r="C13" s="178"/>
      <c r="D13" s="4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60" x14ac:dyDescent="0.2">
      <c r="A14" s="255" t="s">
        <v>157</v>
      </c>
      <c r="B14" s="255"/>
      <c r="C14" s="256"/>
      <c r="D14" s="4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60" x14ac:dyDescent="0.2">
      <c r="A15" s="257"/>
      <c r="B15" s="258"/>
      <c r="C15" s="259"/>
      <c r="D15" s="258"/>
      <c r="E15" s="258"/>
      <c r="F15" s="258"/>
      <c r="G15" s="260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AG15" t="s">
        <v>158</v>
      </c>
    </row>
    <row r="16" spans="1:60" x14ac:dyDescent="0.2">
      <c r="A16" s="261"/>
      <c r="B16" s="262"/>
      <c r="C16" s="263"/>
      <c r="D16" s="262"/>
      <c r="E16" s="262"/>
      <c r="F16" s="262"/>
      <c r="G16" s="264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33" x14ac:dyDescent="0.2">
      <c r="A17" s="261"/>
      <c r="B17" s="262"/>
      <c r="C17" s="263"/>
      <c r="D17" s="262"/>
      <c r="E17" s="262"/>
      <c r="F17" s="262"/>
      <c r="G17" s="264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33" x14ac:dyDescent="0.2">
      <c r="A18" s="261"/>
      <c r="B18" s="262"/>
      <c r="C18" s="263"/>
      <c r="D18" s="262"/>
      <c r="E18" s="262"/>
      <c r="F18" s="262"/>
      <c r="G18" s="264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33" x14ac:dyDescent="0.2">
      <c r="A19" s="265"/>
      <c r="B19" s="266"/>
      <c r="C19" s="267"/>
      <c r="D19" s="266"/>
      <c r="E19" s="266"/>
      <c r="F19" s="266"/>
      <c r="G19" s="268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33" x14ac:dyDescent="0.2">
      <c r="A20" s="2"/>
      <c r="B20" s="3"/>
      <c r="C20" s="178"/>
      <c r="D20" s="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33" x14ac:dyDescent="0.2">
      <c r="C21" s="180"/>
      <c r="D21" s="8"/>
      <c r="AG21" t="s">
        <v>159</v>
      </c>
    </row>
  </sheetData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35C23-9CAB-4668-BE3B-308193865181}">
  <sheetPr>
    <outlinePr summaryBelow="0"/>
  </sheetPr>
  <dimension ref="A1:BH35"/>
  <sheetViews>
    <sheetView workbookViewId="0">
      <pane ySplit="7" topLeftCell="A8" activePane="bottomLeft" state="frozen"/>
      <selection pane="bottomLeft" activeCell="F23" sqref="F23"/>
    </sheetView>
  </sheetViews>
  <sheetFormatPr defaultRowHeight="12.75" outlineLevelRow="3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5703125" customWidth="1"/>
    <col min="8" max="18" width="0" hidden="1" customWidth="1"/>
    <col min="19" max="19" width="9.28515625" hidden="1" customWidth="1"/>
    <col min="20" max="20" width="9.140625" customWidth="1"/>
    <col min="21" max="25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60" ht="15.75" customHeight="1" x14ac:dyDescent="0.25">
      <c r="A1" s="248" t="s">
        <v>6</v>
      </c>
      <c r="B1" s="248"/>
      <c r="C1" s="248"/>
      <c r="D1" s="248"/>
      <c r="E1" s="248"/>
      <c r="F1" s="248"/>
      <c r="G1" s="248"/>
      <c r="AG1" t="s">
        <v>92</v>
      </c>
    </row>
    <row r="2" spans="1:60" ht="24.95" customHeight="1" x14ac:dyDescent="0.2">
      <c r="A2" s="48" t="s">
        <v>7</v>
      </c>
      <c r="B2" s="47" t="s">
        <v>42</v>
      </c>
      <c r="C2" s="249" t="s">
        <v>43</v>
      </c>
      <c r="D2" s="250"/>
      <c r="E2" s="250"/>
      <c r="F2" s="250"/>
      <c r="G2" s="251"/>
      <c r="AG2" t="s">
        <v>93</v>
      </c>
    </row>
    <row r="3" spans="1:60" ht="24.95" customHeight="1" x14ac:dyDescent="0.2">
      <c r="A3" s="48" t="s">
        <v>8</v>
      </c>
      <c r="B3" s="47" t="s">
        <v>61</v>
      </c>
      <c r="C3" s="249" t="s">
        <v>62</v>
      </c>
      <c r="D3" s="250"/>
      <c r="E3" s="250"/>
      <c r="F3" s="250"/>
      <c r="G3" s="251"/>
      <c r="AC3" s="117" t="s">
        <v>93</v>
      </c>
      <c r="AG3" t="s">
        <v>95</v>
      </c>
    </row>
    <row r="4" spans="1:60" ht="24.95" customHeight="1" x14ac:dyDescent="0.2">
      <c r="A4" s="135" t="s">
        <v>9</v>
      </c>
      <c r="B4" s="136" t="s">
        <v>47</v>
      </c>
      <c r="C4" s="252" t="s">
        <v>48</v>
      </c>
      <c r="D4" s="253"/>
      <c r="E4" s="253"/>
      <c r="F4" s="253"/>
      <c r="G4" s="254"/>
      <c r="AG4" t="s">
        <v>96</v>
      </c>
    </row>
    <row r="5" spans="1:60" x14ac:dyDescent="0.2">
      <c r="D5" s="8"/>
    </row>
    <row r="6" spans="1:60" ht="38.25" x14ac:dyDescent="0.2">
      <c r="A6" s="138" t="s">
        <v>97</v>
      </c>
      <c r="B6" s="140" t="s">
        <v>98</v>
      </c>
      <c r="C6" s="140" t="s">
        <v>99</v>
      </c>
      <c r="D6" s="139" t="s">
        <v>100</v>
      </c>
      <c r="E6" s="138" t="s">
        <v>101</v>
      </c>
      <c r="F6" s="137" t="s">
        <v>102</v>
      </c>
      <c r="G6" s="138" t="s">
        <v>30</v>
      </c>
      <c r="H6" s="141" t="s">
        <v>31</v>
      </c>
      <c r="I6" s="141" t="s">
        <v>103</v>
      </c>
      <c r="J6" s="141" t="s">
        <v>32</v>
      </c>
      <c r="K6" s="141" t="s">
        <v>104</v>
      </c>
      <c r="L6" s="141" t="s">
        <v>105</v>
      </c>
      <c r="M6" s="141" t="s">
        <v>106</v>
      </c>
      <c r="N6" s="141" t="s">
        <v>107</v>
      </c>
      <c r="O6" s="141" t="s">
        <v>108</v>
      </c>
      <c r="P6" s="141" t="s">
        <v>109</v>
      </c>
      <c r="Q6" s="141" t="s">
        <v>110</v>
      </c>
      <c r="R6" s="141" t="s">
        <v>111</v>
      </c>
      <c r="S6" s="141" t="s">
        <v>112</v>
      </c>
      <c r="T6" s="141" t="s">
        <v>113</v>
      </c>
      <c r="U6" s="141" t="s">
        <v>114</v>
      </c>
      <c r="V6" s="141" t="s">
        <v>115</v>
      </c>
      <c r="W6" s="141" t="s">
        <v>116</v>
      </c>
      <c r="X6" s="141" t="s">
        <v>117</v>
      </c>
      <c r="Y6" s="141" t="s">
        <v>118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54" t="s">
        <v>119</v>
      </c>
      <c r="B8" s="155" t="s">
        <v>67</v>
      </c>
      <c r="C8" s="175" t="s">
        <v>68</v>
      </c>
      <c r="D8" s="156"/>
      <c r="E8" s="157"/>
      <c r="F8" s="158"/>
      <c r="G8" s="158">
        <f>SUMIF(AG9:AG21,"&lt;&gt;NOR",G9:G21)</f>
        <v>0</v>
      </c>
      <c r="H8" s="158"/>
      <c r="I8" s="158">
        <f>SUM(I9:I21)</f>
        <v>44405.7</v>
      </c>
      <c r="J8" s="158"/>
      <c r="K8" s="158">
        <f>SUM(K9:K21)</f>
        <v>240285.05</v>
      </c>
      <c r="L8" s="158"/>
      <c r="M8" s="158">
        <f>SUM(M9:M21)</f>
        <v>0</v>
      </c>
      <c r="N8" s="157"/>
      <c r="O8" s="157">
        <f>SUM(O9:O21)</f>
        <v>51.28</v>
      </c>
      <c r="P8" s="157"/>
      <c r="Q8" s="157">
        <f>SUM(Q9:Q21)</f>
        <v>0</v>
      </c>
      <c r="R8" s="158"/>
      <c r="S8" s="158"/>
      <c r="T8" s="159"/>
      <c r="U8" s="153"/>
      <c r="V8" s="153">
        <f>SUM(V9:V21)</f>
        <v>421.01</v>
      </c>
      <c r="W8" s="153"/>
      <c r="X8" s="153"/>
      <c r="Y8" s="153"/>
      <c r="AG8" t="s">
        <v>120</v>
      </c>
    </row>
    <row r="9" spans="1:60" outlineLevel="1" x14ac:dyDescent="0.2">
      <c r="A9" s="161">
        <v>1</v>
      </c>
      <c r="B9" s="162" t="s">
        <v>513</v>
      </c>
      <c r="C9" s="177" t="s">
        <v>514</v>
      </c>
      <c r="D9" s="163" t="s">
        <v>162</v>
      </c>
      <c r="E9" s="164">
        <v>136.5</v>
      </c>
      <c r="F9" s="165"/>
      <c r="G9" s="166">
        <f>ROUND(E9*F9,2)</f>
        <v>0</v>
      </c>
      <c r="H9" s="165">
        <v>0</v>
      </c>
      <c r="I9" s="166">
        <f>ROUND(E9*H9,2)</f>
        <v>0</v>
      </c>
      <c r="J9" s="165">
        <v>109.5</v>
      </c>
      <c r="K9" s="166">
        <f>ROUND(E9*J9,2)</f>
        <v>14946.75</v>
      </c>
      <c r="L9" s="166">
        <v>21</v>
      </c>
      <c r="M9" s="166">
        <f>G9*(1+L9/100)</f>
        <v>0</v>
      </c>
      <c r="N9" s="164">
        <v>0</v>
      </c>
      <c r="O9" s="164">
        <f>ROUND(E9*N9,2)</f>
        <v>0</v>
      </c>
      <c r="P9" s="164">
        <v>0</v>
      </c>
      <c r="Q9" s="164">
        <f>ROUND(E9*P9,2)</f>
        <v>0</v>
      </c>
      <c r="R9" s="166"/>
      <c r="S9" s="166" t="s">
        <v>124</v>
      </c>
      <c r="T9" s="167" t="s">
        <v>163</v>
      </c>
      <c r="U9" s="152">
        <v>1.0999999999999999E-2</v>
      </c>
      <c r="V9" s="152">
        <f>ROUND(E9*U9,2)</f>
        <v>1.5</v>
      </c>
      <c r="W9" s="152"/>
      <c r="X9" s="152" t="s">
        <v>145</v>
      </c>
      <c r="Y9" s="152" t="s">
        <v>127</v>
      </c>
      <c r="Z9" s="142"/>
      <c r="AA9" s="142"/>
      <c r="AB9" s="142"/>
      <c r="AC9" s="142"/>
      <c r="AD9" s="142"/>
      <c r="AE9" s="142"/>
      <c r="AF9" s="142"/>
      <c r="AG9" s="142" t="s">
        <v>146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2" x14ac:dyDescent="0.2">
      <c r="A10" s="149"/>
      <c r="B10" s="150"/>
      <c r="C10" s="185" t="s">
        <v>515</v>
      </c>
      <c r="D10" s="181"/>
      <c r="E10" s="182">
        <v>68.25</v>
      </c>
      <c r="F10" s="152"/>
      <c r="G10" s="152"/>
      <c r="H10" s="152"/>
      <c r="I10" s="152"/>
      <c r="J10" s="152"/>
      <c r="K10" s="152"/>
      <c r="L10" s="152"/>
      <c r="M10" s="152"/>
      <c r="N10" s="151"/>
      <c r="O10" s="151"/>
      <c r="P10" s="151"/>
      <c r="Q10" s="151"/>
      <c r="R10" s="152"/>
      <c r="S10" s="152"/>
      <c r="T10" s="152"/>
      <c r="U10" s="152"/>
      <c r="V10" s="152"/>
      <c r="W10" s="152"/>
      <c r="X10" s="152"/>
      <c r="Y10" s="152"/>
      <c r="Z10" s="142"/>
      <c r="AA10" s="142"/>
      <c r="AB10" s="142"/>
      <c r="AC10" s="142"/>
      <c r="AD10" s="142"/>
      <c r="AE10" s="142"/>
      <c r="AF10" s="142"/>
      <c r="AG10" s="142" t="s">
        <v>167</v>
      </c>
      <c r="AH10" s="142">
        <v>0</v>
      </c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3" x14ac:dyDescent="0.2">
      <c r="A11" s="149"/>
      <c r="B11" s="150"/>
      <c r="C11" s="185" t="s">
        <v>516</v>
      </c>
      <c r="D11" s="181"/>
      <c r="E11" s="182">
        <v>68.25</v>
      </c>
      <c r="F11" s="152"/>
      <c r="G11" s="152"/>
      <c r="H11" s="152"/>
      <c r="I11" s="152"/>
      <c r="J11" s="152"/>
      <c r="K11" s="152"/>
      <c r="L11" s="152"/>
      <c r="M11" s="152"/>
      <c r="N11" s="151"/>
      <c r="O11" s="151"/>
      <c r="P11" s="151"/>
      <c r="Q11" s="151"/>
      <c r="R11" s="152"/>
      <c r="S11" s="152"/>
      <c r="T11" s="152"/>
      <c r="U11" s="152"/>
      <c r="V11" s="152"/>
      <c r="W11" s="152"/>
      <c r="X11" s="152"/>
      <c r="Y11" s="152"/>
      <c r="Z11" s="142"/>
      <c r="AA11" s="142"/>
      <c r="AB11" s="142"/>
      <c r="AC11" s="142"/>
      <c r="AD11" s="142"/>
      <c r="AE11" s="142"/>
      <c r="AF11" s="142"/>
      <c r="AG11" s="142" t="s">
        <v>167</v>
      </c>
      <c r="AH11" s="142">
        <v>0</v>
      </c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168">
        <v>2</v>
      </c>
      <c r="B12" s="169" t="s">
        <v>517</v>
      </c>
      <c r="C12" s="176" t="s">
        <v>518</v>
      </c>
      <c r="D12" s="170" t="s">
        <v>162</v>
      </c>
      <c r="E12" s="171">
        <v>68.25</v>
      </c>
      <c r="F12" s="172"/>
      <c r="G12" s="173">
        <f t="shared" ref="G12:G17" si="0">ROUND(E12*F12,2)</f>
        <v>0</v>
      </c>
      <c r="H12" s="172">
        <v>0</v>
      </c>
      <c r="I12" s="173">
        <f t="shared" ref="I12:I17" si="1">ROUND(E12*H12,2)</f>
        <v>0</v>
      </c>
      <c r="J12" s="172">
        <v>316</v>
      </c>
      <c r="K12" s="173">
        <f t="shared" ref="K12:K17" si="2">ROUND(E12*J12,2)</f>
        <v>21567</v>
      </c>
      <c r="L12" s="173">
        <v>21</v>
      </c>
      <c r="M12" s="173">
        <f t="shared" ref="M12:M17" si="3">G12*(1+L12/100)</f>
        <v>0</v>
      </c>
      <c r="N12" s="171">
        <v>0</v>
      </c>
      <c r="O12" s="171">
        <f t="shared" ref="O12:O17" si="4">ROUND(E12*N12,2)</f>
        <v>0</v>
      </c>
      <c r="P12" s="171">
        <v>0</v>
      </c>
      <c r="Q12" s="171">
        <f t="shared" ref="Q12:Q17" si="5">ROUND(E12*P12,2)</f>
        <v>0</v>
      </c>
      <c r="R12" s="173"/>
      <c r="S12" s="173" t="s">
        <v>124</v>
      </c>
      <c r="T12" s="174" t="s">
        <v>163</v>
      </c>
      <c r="U12" s="152">
        <v>0.65</v>
      </c>
      <c r="V12" s="152">
        <f t="shared" ref="V12:V17" si="6">ROUND(E12*U12,2)</f>
        <v>44.36</v>
      </c>
      <c r="W12" s="152"/>
      <c r="X12" s="152" t="s">
        <v>145</v>
      </c>
      <c r="Y12" s="152" t="s">
        <v>127</v>
      </c>
      <c r="Z12" s="142"/>
      <c r="AA12" s="142"/>
      <c r="AB12" s="142"/>
      <c r="AC12" s="142"/>
      <c r="AD12" s="142"/>
      <c r="AE12" s="142"/>
      <c r="AF12" s="142"/>
      <c r="AG12" s="142" t="s">
        <v>146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 x14ac:dyDescent="0.2">
      <c r="A13" s="168">
        <v>3</v>
      </c>
      <c r="B13" s="169" t="s">
        <v>519</v>
      </c>
      <c r="C13" s="176" t="s">
        <v>520</v>
      </c>
      <c r="D13" s="170" t="s">
        <v>182</v>
      </c>
      <c r="E13" s="171">
        <v>610</v>
      </c>
      <c r="F13" s="172"/>
      <c r="G13" s="173">
        <f t="shared" si="0"/>
        <v>0</v>
      </c>
      <c r="H13" s="172">
        <v>0</v>
      </c>
      <c r="I13" s="173">
        <f t="shared" si="1"/>
        <v>0</v>
      </c>
      <c r="J13" s="172">
        <v>106.5</v>
      </c>
      <c r="K13" s="173">
        <f t="shared" si="2"/>
        <v>64965</v>
      </c>
      <c r="L13" s="173">
        <v>21</v>
      </c>
      <c r="M13" s="173">
        <f t="shared" si="3"/>
        <v>0</v>
      </c>
      <c r="N13" s="171">
        <v>0</v>
      </c>
      <c r="O13" s="171">
        <f t="shared" si="4"/>
        <v>0</v>
      </c>
      <c r="P13" s="171">
        <v>0</v>
      </c>
      <c r="Q13" s="171">
        <f t="shared" si="5"/>
        <v>0</v>
      </c>
      <c r="R13" s="173"/>
      <c r="S13" s="173" t="s">
        <v>124</v>
      </c>
      <c r="T13" s="174" t="s">
        <v>163</v>
      </c>
      <c r="U13" s="152">
        <v>0.23899999999999999</v>
      </c>
      <c r="V13" s="152">
        <f t="shared" si="6"/>
        <v>145.79</v>
      </c>
      <c r="W13" s="152"/>
      <c r="X13" s="152" t="s">
        <v>145</v>
      </c>
      <c r="Y13" s="152" t="s">
        <v>127</v>
      </c>
      <c r="Z13" s="142"/>
      <c r="AA13" s="142"/>
      <c r="AB13" s="142"/>
      <c r="AC13" s="142"/>
      <c r="AD13" s="142"/>
      <c r="AE13" s="142"/>
      <c r="AF13" s="142"/>
      <c r="AG13" s="142" t="s">
        <v>146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 x14ac:dyDescent="0.2">
      <c r="A14" s="168">
        <v>4</v>
      </c>
      <c r="B14" s="169" t="s">
        <v>521</v>
      </c>
      <c r="C14" s="176" t="s">
        <v>522</v>
      </c>
      <c r="D14" s="170" t="s">
        <v>182</v>
      </c>
      <c r="E14" s="171">
        <v>610</v>
      </c>
      <c r="F14" s="172"/>
      <c r="G14" s="173">
        <f t="shared" si="0"/>
        <v>0</v>
      </c>
      <c r="H14" s="172">
        <v>0</v>
      </c>
      <c r="I14" s="173">
        <f t="shared" si="1"/>
        <v>0</v>
      </c>
      <c r="J14" s="172">
        <v>117</v>
      </c>
      <c r="K14" s="173">
        <f t="shared" si="2"/>
        <v>71370</v>
      </c>
      <c r="L14" s="173">
        <v>21</v>
      </c>
      <c r="M14" s="173">
        <f t="shared" si="3"/>
        <v>0</v>
      </c>
      <c r="N14" s="171">
        <v>0</v>
      </c>
      <c r="O14" s="171">
        <f t="shared" si="4"/>
        <v>0</v>
      </c>
      <c r="P14" s="171">
        <v>0</v>
      </c>
      <c r="Q14" s="171">
        <f t="shared" si="5"/>
        <v>0</v>
      </c>
      <c r="R14" s="173"/>
      <c r="S14" s="173" t="s">
        <v>124</v>
      </c>
      <c r="T14" s="174" t="s">
        <v>163</v>
      </c>
      <c r="U14" s="152">
        <v>0.26300000000000001</v>
      </c>
      <c r="V14" s="152">
        <f t="shared" si="6"/>
        <v>160.43</v>
      </c>
      <c r="W14" s="152"/>
      <c r="X14" s="152" t="s">
        <v>145</v>
      </c>
      <c r="Y14" s="152" t="s">
        <v>127</v>
      </c>
      <c r="Z14" s="142"/>
      <c r="AA14" s="142"/>
      <c r="AB14" s="142"/>
      <c r="AC14" s="142"/>
      <c r="AD14" s="142"/>
      <c r="AE14" s="142"/>
      <c r="AF14" s="142"/>
      <c r="AG14" s="142" t="s">
        <v>146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ht="22.5" outlineLevel="1" x14ac:dyDescent="0.2">
      <c r="A15" s="168">
        <v>5</v>
      </c>
      <c r="B15" s="169" t="s">
        <v>523</v>
      </c>
      <c r="C15" s="176" t="s">
        <v>524</v>
      </c>
      <c r="D15" s="170" t="s">
        <v>182</v>
      </c>
      <c r="E15" s="171">
        <v>610</v>
      </c>
      <c r="F15" s="172"/>
      <c r="G15" s="173">
        <f t="shared" si="0"/>
        <v>0</v>
      </c>
      <c r="H15" s="172">
        <v>0</v>
      </c>
      <c r="I15" s="173">
        <f t="shared" si="1"/>
        <v>0</v>
      </c>
      <c r="J15" s="172">
        <v>25</v>
      </c>
      <c r="K15" s="173">
        <f t="shared" si="2"/>
        <v>15250</v>
      </c>
      <c r="L15" s="173">
        <v>21</v>
      </c>
      <c r="M15" s="173">
        <f t="shared" si="3"/>
        <v>0</v>
      </c>
      <c r="N15" s="171">
        <v>0</v>
      </c>
      <c r="O15" s="171">
        <f t="shared" si="4"/>
        <v>0</v>
      </c>
      <c r="P15" s="171">
        <v>0</v>
      </c>
      <c r="Q15" s="171">
        <f t="shared" si="5"/>
        <v>0</v>
      </c>
      <c r="R15" s="173"/>
      <c r="S15" s="173" t="s">
        <v>144</v>
      </c>
      <c r="T15" s="174" t="s">
        <v>125</v>
      </c>
      <c r="U15" s="152">
        <v>0</v>
      </c>
      <c r="V15" s="152">
        <f t="shared" si="6"/>
        <v>0</v>
      </c>
      <c r="W15" s="152"/>
      <c r="X15" s="152" t="s">
        <v>145</v>
      </c>
      <c r="Y15" s="152" t="s">
        <v>127</v>
      </c>
      <c r="Z15" s="142"/>
      <c r="AA15" s="142"/>
      <c r="AB15" s="142"/>
      <c r="AC15" s="142"/>
      <c r="AD15" s="142"/>
      <c r="AE15" s="142"/>
      <c r="AF15" s="142"/>
      <c r="AG15" s="142" t="s">
        <v>146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1" x14ac:dyDescent="0.2">
      <c r="A16" s="168">
        <v>6</v>
      </c>
      <c r="B16" s="169" t="s">
        <v>525</v>
      </c>
      <c r="C16" s="176" t="s">
        <v>526</v>
      </c>
      <c r="D16" s="170" t="s">
        <v>182</v>
      </c>
      <c r="E16" s="171">
        <v>610</v>
      </c>
      <c r="F16" s="172"/>
      <c r="G16" s="173">
        <f t="shared" si="0"/>
        <v>0</v>
      </c>
      <c r="H16" s="172">
        <v>7.22</v>
      </c>
      <c r="I16" s="173">
        <f t="shared" si="1"/>
        <v>4404.2</v>
      </c>
      <c r="J16" s="172">
        <v>49.08</v>
      </c>
      <c r="K16" s="173">
        <f t="shared" si="2"/>
        <v>29938.799999999999</v>
      </c>
      <c r="L16" s="173">
        <v>21</v>
      </c>
      <c r="M16" s="173">
        <f t="shared" si="3"/>
        <v>0</v>
      </c>
      <c r="N16" s="171">
        <v>3.0000000000000001E-5</v>
      </c>
      <c r="O16" s="171">
        <f t="shared" si="4"/>
        <v>0.02</v>
      </c>
      <c r="P16" s="171">
        <v>0</v>
      </c>
      <c r="Q16" s="171">
        <f t="shared" si="5"/>
        <v>0</v>
      </c>
      <c r="R16" s="173"/>
      <c r="S16" s="173" t="s">
        <v>124</v>
      </c>
      <c r="T16" s="174" t="s">
        <v>163</v>
      </c>
      <c r="U16" s="152">
        <v>0.113</v>
      </c>
      <c r="V16" s="152">
        <f t="shared" si="6"/>
        <v>68.930000000000007</v>
      </c>
      <c r="W16" s="152"/>
      <c r="X16" s="152" t="s">
        <v>197</v>
      </c>
      <c r="Y16" s="152" t="s">
        <v>127</v>
      </c>
      <c r="Z16" s="142"/>
      <c r="AA16" s="142"/>
      <c r="AB16" s="142"/>
      <c r="AC16" s="142"/>
      <c r="AD16" s="142"/>
      <c r="AE16" s="142"/>
      <c r="AF16" s="142"/>
      <c r="AG16" s="142" t="s">
        <v>198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53" ht="22.5" outlineLevel="1" x14ac:dyDescent="0.2">
      <c r="A17" s="161">
        <v>7</v>
      </c>
      <c r="B17" s="162" t="s">
        <v>527</v>
      </c>
      <c r="C17" s="177" t="s">
        <v>528</v>
      </c>
      <c r="D17" s="163" t="s">
        <v>153</v>
      </c>
      <c r="E17" s="164">
        <v>11</v>
      </c>
      <c r="F17" s="165"/>
      <c r="G17" s="166">
        <f t="shared" si="0"/>
        <v>0</v>
      </c>
      <c r="H17" s="165">
        <v>2477.5</v>
      </c>
      <c r="I17" s="166">
        <f t="shared" si="1"/>
        <v>27252.5</v>
      </c>
      <c r="J17" s="165">
        <v>2022.5</v>
      </c>
      <c r="K17" s="166">
        <f t="shared" si="2"/>
        <v>22247.5</v>
      </c>
      <c r="L17" s="166">
        <v>21</v>
      </c>
      <c r="M17" s="166">
        <f t="shared" si="3"/>
        <v>0</v>
      </c>
      <c r="N17" s="164">
        <v>2.8969999999999999E-2</v>
      </c>
      <c r="O17" s="164">
        <f t="shared" si="4"/>
        <v>0.32</v>
      </c>
      <c r="P17" s="164">
        <v>0</v>
      </c>
      <c r="Q17" s="164">
        <f t="shared" si="5"/>
        <v>0</v>
      </c>
      <c r="R17" s="166"/>
      <c r="S17" s="166" t="s">
        <v>124</v>
      </c>
      <c r="T17" s="167" t="s">
        <v>163</v>
      </c>
      <c r="U17" s="152">
        <v>0</v>
      </c>
      <c r="V17" s="152">
        <f t="shared" si="6"/>
        <v>0</v>
      </c>
      <c r="W17" s="152"/>
      <c r="X17" s="152" t="s">
        <v>197</v>
      </c>
      <c r="Y17" s="152" t="s">
        <v>127</v>
      </c>
      <c r="Z17" s="142"/>
      <c r="AA17" s="142"/>
      <c r="AB17" s="142"/>
      <c r="AC17" s="142"/>
      <c r="AD17" s="142"/>
      <c r="AE17" s="142"/>
      <c r="AF17" s="142"/>
      <c r="AG17" s="142" t="s">
        <v>198</v>
      </c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</row>
    <row r="18" spans="1:53" ht="45" outlineLevel="2" x14ac:dyDescent="0.2">
      <c r="A18" s="149"/>
      <c r="B18" s="150"/>
      <c r="C18" s="269" t="s">
        <v>529</v>
      </c>
      <c r="D18" s="270"/>
      <c r="E18" s="270"/>
      <c r="F18" s="270"/>
      <c r="G18" s="270"/>
      <c r="H18" s="152"/>
      <c r="I18" s="152"/>
      <c r="J18" s="152"/>
      <c r="K18" s="152"/>
      <c r="L18" s="152"/>
      <c r="M18" s="152"/>
      <c r="N18" s="151"/>
      <c r="O18" s="151"/>
      <c r="P18" s="151"/>
      <c r="Q18" s="151"/>
      <c r="R18" s="152"/>
      <c r="S18" s="152"/>
      <c r="T18" s="152"/>
      <c r="U18" s="152"/>
      <c r="V18" s="152"/>
      <c r="W18" s="152"/>
      <c r="X18" s="152"/>
      <c r="Y18" s="152"/>
      <c r="Z18" s="142"/>
      <c r="AA18" s="142"/>
      <c r="AB18" s="142"/>
      <c r="AC18" s="142"/>
      <c r="AD18" s="142"/>
      <c r="AE18" s="142"/>
      <c r="AF18" s="142"/>
      <c r="AG18" s="142" t="s">
        <v>134</v>
      </c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87" t="str">
        <f>C18</f>
        <v>Hloubení jamek v hornině 1 až 4 bez výměny půdy, s případným naložením přebytečných výkopků na dopravní prostředek, s odvozem na vzdálenost do 20 km a se složením. Výsadba stromu s balem se zalitím. Dovoz vody. Ukotvení dřeviny třemi a více kůly, s ochranou proti poškození v místě vzepření. Osazení kůlů k dřevině s uvázáním. Dodávka kůlů, příček a motouzu.</v>
      </c>
    </row>
    <row r="19" spans="1:53" outlineLevel="3" x14ac:dyDescent="0.2">
      <c r="A19" s="149"/>
      <c r="B19" s="150"/>
      <c r="C19" s="271" t="s">
        <v>530</v>
      </c>
      <c r="D19" s="272"/>
      <c r="E19" s="272"/>
      <c r="F19" s="272"/>
      <c r="G19" s="272"/>
      <c r="H19" s="152"/>
      <c r="I19" s="152"/>
      <c r="J19" s="152"/>
      <c r="K19" s="152"/>
      <c r="L19" s="152"/>
      <c r="M19" s="152"/>
      <c r="N19" s="151"/>
      <c r="O19" s="151"/>
      <c r="P19" s="151"/>
      <c r="Q19" s="151"/>
      <c r="R19" s="152"/>
      <c r="S19" s="152"/>
      <c r="T19" s="152"/>
      <c r="U19" s="152"/>
      <c r="V19" s="152"/>
      <c r="W19" s="152"/>
      <c r="X19" s="152"/>
      <c r="Y19" s="152"/>
      <c r="Z19" s="142"/>
      <c r="AA19" s="142"/>
      <c r="AB19" s="142"/>
      <c r="AC19" s="142"/>
      <c r="AD19" s="142"/>
      <c r="AE19" s="142"/>
      <c r="AF19" s="142"/>
      <c r="AG19" s="142" t="s">
        <v>134</v>
      </c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</row>
    <row r="20" spans="1:53" outlineLevel="1" x14ac:dyDescent="0.2">
      <c r="A20" s="161">
        <v>8</v>
      </c>
      <c r="B20" s="162" t="s">
        <v>531</v>
      </c>
      <c r="C20" s="177" t="s">
        <v>532</v>
      </c>
      <c r="D20" s="163" t="s">
        <v>162</v>
      </c>
      <c r="E20" s="164">
        <v>30.5</v>
      </c>
      <c r="F20" s="165"/>
      <c r="G20" s="166">
        <f>ROUND(E20*F20,2)</f>
        <v>0</v>
      </c>
      <c r="H20" s="165">
        <v>418</v>
      </c>
      <c r="I20" s="166">
        <f>ROUND(E20*H20,2)</f>
        <v>12749</v>
      </c>
      <c r="J20" s="165">
        <v>0</v>
      </c>
      <c r="K20" s="166">
        <f>ROUND(E20*J20,2)</f>
        <v>0</v>
      </c>
      <c r="L20" s="166">
        <v>21</v>
      </c>
      <c r="M20" s="166">
        <f>G20*(1+L20/100)</f>
        <v>0</v>
      </c>
      <c r="N20" s="164">
        <v>1.67</v>
      </c>
      <c r="O20" s="164">
        <f>ROUND(E20*N20,2)</f>
        <v>50.94</v>
      </c>
      <c r="P20" s="164">
        <v>0</v>
      </c>
      <c r="Q20" s="164">
        <f>ROUND(E20*P20,2)</f>
        <v>0</v>
      </c>
      <c r="R20" s="166" t="s">
        <v>233</v>
      </c>
      <c r="S20" s="166" t="s">
        <v>533</v>
      </c>
      <c r="T20" s="167" t="s">
        <v>389</v>
      </c>
      <c r="U20" s="152">
        <v>0</v>
      </c>
      <c r="V20" s="152">
        <f>ROUND(E20*U20,2)</f>
        <v>0</v>
      </c>
      <c r="W20" s="152"/>
      <c r="X20" s="152" t="s">
        <v>227</v>
      </c>
      <c r="Y20" s="152" t="s">
        <v>127</v>
      </c>
      <c r="Z20" s="142"/>
      <c r="AA20" s="142"/>
      <c r="AB20" s="142"/>
      <c r="AC20" s="142"/>
      <c r="AD20" s="142"/>
      <c r="AE20" s="142"/>
      <c r="AF20" s="142"/>
      <c r="AG20" s="142" t="s">
        <v>228</v>
      </c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</row>
    <row r="21" spans="1:53" outlineLevel="2" x14ac:dyDescent="0.2">
      <c r="A21" s="149"/>
      <c r="B21" s="150"/>
      <c r="C21" s="185" t="s">
        <v>534</v>
      </c>
      <c r="D21" s="181"/>
      <c r="E21" s="182">
        <v>30.5</v>
      </c>
      <c r="F21" s="152"/>
      <c r="G21" s="152"/>
      <c r="H21" s="152"/>
      <c r="I21" s="152"/>
      <c r="J21" s="152"/>
      <c r="K21" s="152"/>
      <c r="L21" s="152"/>
      <c r="M21" s="152"/>
      <c r="N21" s="151"/>
      <c r="O21" s="151"/>
      <c r="P21" s="151"/>
      <c r="Q21" s="151"/>
      <c r="R21" s="152"/>
      <c r="S21" s="152"/>
      <c r="T21" s="152"/>
      <c r="U21" s="152"/>
      <c r="V21" s="152"/>
      <c r="W21" s="152"/>
      <c r="X21" s="152"/>
      <c r="Y21" s="152"/>
      <c r="Z21" s="142"/>
      <c r="AA21" s="142"/>
      <c r="AB21" s="142"/>
      <c r="AC21" s="142"/>
      <c r="AD21" s="142"/>
      <c r="AE21" s="142"/>
      <c r="AF21" s="142"/>
      <c r="AG21" s="142" t="s">
        <v>167</v>
      </c>
      <c r="AH21" s="142">
        <v>0</v>
      </c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  <c r="BA21" s="142"/>
    </row>
    <row r="22" spans="1:53" x14ac:dyDescent="0.2">
      <c r="A22" s="154" t="s">
        <v>119</v>
      </c>
      <c r="B22" s="155" t="s">
        <v>81</v>
      </c>
      <c r="C22" s="175" t="s">
        <v>82</v>
      </c>
      <c r="D22" s="156"/>
      <c r="E22" s="157"/>
      <c r="F22" s="158"/>
      <c r="G22" s="158">
        <f>SUMIF(AG23:AG23,"&lt;&gt;NOR",G23:G23)</f>
        <v>0</v>
      </c>
      <c r="H22" s="158"/>
      <c r="I22" s="158">
        <f>SUM(I23:I23)</f>
        <v>0</v>
      </c>
      <c r="J22" s="158"/>
      <c r="K22" s="158">
        <f>SUM(K23:K23)</f>
        <v>62599.12</v>
      </c>
      <c r="L22" s="158"/>
      <c r="M22" s="158">
        <f>SUM(M23:M23)</f>
        <v>0</v>
      </c>
      <c r="N22" s="157"/>
      <c r="O22" s="157">
        <f>SUM(O23:O23)</f>
        <v>0</v>
      </c>
      <c r="P22" s="157"/>
      <c r="Q22" s="157">
        <f>SUM(Q23:Q23)</f>
        <v>0</v>
      </c>
      <c r="R22" s="158"/>
      <c r="S22" s="158"/>
      <c r="T22" s="159"/>
      <c r="U22" s="153"/>
      <c r="V22" s="153">
        <f>SUM(V23:V23)</f>
        <v>98.05</v>
      </c>
      <c r="W22" s="153"/>
      <c r="X22" s="153"/>
      <c r="Y22" s="153"/>
      <c r="AG22" t="s">
        <v>120</v>
      </c>
    </row>
    <row r="23" spans="1:53" outlineLevel="1" x14ac:dyDescent="0.2">
      <c r="A23" s="161">
        <v>9</v>
      </c>
      <c r="B23" s="162" t="s">
        <v>535</v>
      </c>
      <c r="C23" s="177" t="s">
        <v>536</v>
      </c>
      <c r="D23" s="163" t="s">
        <v>232</v>
      </c>
      <c r="E23" s="164">
        <v>50.935000000000002</v>
      </c>
      <c r="F23" s="165"/>
      <c r="G23" s="166">
        <f>ROUND(E23*F23,2)</f>
        <v>0</v>
      </c>
      <c r="H23" s="165">
        <v>0</v>
      </c>
      <c r="I23" s="166">
        <f>ROUND(E23*H23,2)</f>
        <v>0</v>
      </c>
      <c r="J23" s="165">
        <v>1229</v>
      </c>
      <c r="K23" s="166">
        <f>ROUND(E23*J23,2)</f>
        <v>62599.12</v>
      </c>
      <c r="L23" s="166">
        <v>21</v>
      </c>
      <c r="M23" s="166">
        <f>G23*(1+L23/100)</f>
        <v>0</v>
      </c>
      <c r="N23" s="164">
        <v>0</v>
      </c>
      <c r="O23" s="164">
        <f>ROUND(E23*N23,2)</f>
        <v>0</v>
      </c>
      <c r="P23" s="164">
        <v>0</v>
      </c>
      <c r="Q23" s="164">
        <f>ROUND(E23*P23,2)</f>
        <v>0</v>
      </c>
      <c r="R23" s="166"/>
      <c r="S23" s="166" t="s">
        <v>124</v>
      </c>
      <c r="T23" s="167" t="s">
        <v>163</v>
      </c>
      <c r="U23" s="152">
        <v>1.925</v>
      </c>
      <c r="V23" s="152">
        <f>ROUND(E23*U23,2)</f>
        <v>98.05</v>
      </c>
      <c r="W23" s="152"/>
      <c r="X23" s="152" t="s">
        <v>307</v>
      </c>
      <c r="Y23" s="152" t="s">
        <v>127</v>
      </c>
      <c r="Z23" s="142"/>
      <c r="AA23" s="142"/>
      <c r="AB23" s="142"/>
      <c r="AC23" s="142"/>
      <c r="AD23" s="142"/>
      <c r="AE23" s="142"/>
      <c r="AF23" s="142"/>
      <c r="AG23" s="142" t="s">
        <v>308</v>
      </c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</row>
    <row r="24" spans="1:53" x14ac:dyDescent="0.2">
      <c r="A24" s="2"/>
      <c r="B24" s="3"/>
      <c r="C24" s="178"/>
      <c r="D24" s="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AE24">
        <v>15</v>
      </c>
      <c r="AF24">
        <v>21</v>
      </c>
      <c r="AG24" t="s">
        <v>105</v>
      </c>
    </row>
    <row r="25" spans="1:53" x14ac:dyDescent="0.2">
      <c r="A25" s="145"/>
      <c r="B25" s="146" t="s">
        <v>30</v>
      </c>
      <c r="C25" s="179"/>
      <c r="D25" s="147"/>
      <c r="E25" s="148"/>
      <c r="F25" s="148"/>
      <c r="G25" s="160">
        <f>G8+G22</f>
        <v>0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AE25">
        <f>SUMIF(L7:L23,AE24,G7:G23)</f>
        <v>0</v>
      </c>
      <c r="AF25">
        <f>SUMIF(L7:L23,AF24,G7:G23)</f>
        <v>0</v>
      </c>
      <c r="AG25" t="s">
        <v>156</v>
      </c>
    </row>
    <row r="26" spans="1:53" x14ac:dyDescent="0.2">
      <c r="A26" s="2"/>
      <c r="B26" s="3"/>
      <c r="C26" s="178"/>
      <c r="D26" s="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53" x14ac:dyDescent="0.2">
      <c r="A27" s="2"/>
      <c r="B27" s="3"/>
      <c r="C27" s="178"/>
      <c r="D27" s="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53" x14ac:dyDescent="0.2">
      <c r="A28" s="255" t="s">
        <v>157</v>
      </c>
      <c r="B28" s="255"/>
      <c r="C28" s="256"/>
      <c r="D28" s="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53" x14ac:dyDescent="0.2">
      <c r="A29" s="257"/>
      <c r="B29" s="258"/>
      <c r="C29" s="259"/>
      <c r="D29" s="258"/>
      <c r="E29" s="258"/>
      <c r="F29" s="258"/>
      <c r="G29" s="260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AG29" t="s">
        <v>158</v>
      </c>
    </row>
    <row r="30" spans="1:53" x14ac:dyDescent="0.2">
      <c r="A30" s="261"/>
      <c r="B30" s="262"/>
      <c r="C30" s="263"/>
      <c r="D30" s="262"/>
      <c r="E30" s="262"/>
      <c r="F30" s="262"/>
      <c r="G30" s="264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53" x14ac:dyDescent="0.2">
      <c r="A31" s="261"/>
      <c r="B31" s="262"/>
      <c r="C31" s="263"/>
      <c r="D31" s="262"/>
      <c r="E31" s="262"/>
      <c r="F31" s="262"/>
      <c r="G31" s="264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53" x14ac:dyDescent="0.2">
      <c r="A32" s="261"/>
      <c r="B32" s="262"/>
      <c r="C32" s="263"/>
      <c r="D32" s="262"/>
      <c r="E32" s="262"/>
      <c r="F32" s="262"/>
      <c r="G32" s="264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33" x14ac:dyDescent="0.2">
      <c r="A33" s="265"/>
      <c r="B33" s="266"/>
      <c r="C33" s="267"/>
      <c r="D33" s="266"/>
      <c r="E33" s="266"/>
      <c r="F33" s="266"/>
      <c r="G33" s="268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33" x14ac:dyDescent="0.2">
      <c r="A34" s="2"/>
      <c r="B34" s="3"/>
      <c r="C34" s="178"/>
      <c r="D34" s="4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33" x14ac:dyDescent="0.2">
      <c r="C35" s="180"/>
      <c r="D35" s="8"/>
      <c r="AG35" t="s">
        <v>159</v>
      </c>
    </row>
  </sheetData>
  <mergeCells count="8">
    <mergeCell ref="A29:G33"/>
    <mergeCell ref="C18:G18"/>
    <mergeCell ref="C19:G19"/>
    <mergeCell ref="A1:G1"/>
    <mergeCell ref="C2:G2"/>
    <mergeCell ref="C3:G3"/>
    <mergeCell ref="C4:G4"/>
    <mergeCell ref="A28:C28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J74"/>
  <sheetViews>
    <sheetView showGridLines="0" tabSelected="1" topLeftCell="B1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0" ht="33.75" customHeight="1" x14ac:dyDescent="0.2">
      <c r="A1" s="45" t="s">
        <v>37</v>
      </c>
      <c r="B1" s="227" t="s">
        <v>539</v>
      </c>
      <c r="C1" s="228"/>
      <c r="D1" s="228"/>
      <c r="E1" s="228"/>
      <c r="F1" s="228"/>
      <c r="G1" s="228"/>
      <c r="H1" s="228"/>
      <c r="I1" s="228"/>
      <c r="J1" s="229"/>
    </row>
    <row r="2" spans="1:10" ht="36" customHeight="1" x14ac:dyDescent="0.2">
      <c r="A2" s="1"/>
      <c r="B2" s="74" t="s">
        <v>23</v>
      </c>
      <c r="C2" s="75"/>
      <c r="D2" s="76" t="s">
        <v>42</v>
      </c>
      <c r="E2" s="233" t="s">
        <v>43</v>
      </c>
      <c r="F2" s="234"/>
      <c r="G2" s="234"/>
      <c r="H2" s="234"/>
      <c r="I2" s="234"/>
      <c r="J2" s="235"/>
    </row>
    <row r="3" spans="1:10" ht="27" hidden="1" customHeight="1" x14ac:dyDescent="0.2">
      <c r="A3" s="1"/>
      <c r="B3" s="77"/>
      <c r="C3" s="75"/>
      <c r="D3" s="78"/>
      <c r="E3" s="236"/>
      <c r="F3" s="237"/>
      <c r="G3" s="237"/>
      <c r="H3" s="237"/>
      <c r="I3" s="237"/>
      <c r="J3" s="238"/>
    </row>
    <row r="4" spans="1:10" ht="23.25" customHeight="1" x14ac:dyDescent="0.2">
      <c r="A4" s="1"/>
      <c r="B4" s="79"/>
      <c r="C4" s="80"/>
      <c r="D4" s="81"/>
      <c r="E4" s="217"/>
      <c r="F4" s="217"/>
      <c r="G4" s="217"/>
      <c r="H4" s="217"/>
      <c r="I4" s="217"/>
      <c r="J4" s="218"/>
    </row>
    <row r="5" spans="1:10" ht="24" customHeight="1" x14ac:dyDescent="0.2">
      <c r="A5" s="1"/>
      <c r="B5" s="29" t="s">
        <v>22</v>
      </c>
      <c r="D5" s="221"/>
      <c r="E5" s="222"/>
      <c r="F5" s="222"/>
      <c r="G5" s="222"/>
      <c r="H5" s="16" t="s">
        <v>41</v>
      </c>
      <c r="I5" s="20"/>
      <c r="J5" s="6"/>
    </row>
    <row r="6" spans="1:10" ht="15.75" customHeight="1" x14ac:dyDescent="0.2">
      <c r="A6" s="1"/>
      <c r="B6" s="26"/>
      <c r="C6" s="53"/>
      <c r="D6" s="223"/>
      <c r="E6" s="224"/>
      <c r="F6" s="224"/>
      <c r="G6" s="224"/>
      <c r="H6" s="16" t="s">
        <v>35</v>
      </c>
      <c r="I6" s="20"/>
      <c r="J6" s="6"/>
    </row>
    <row r="7" spans="1:10" ht="15.75" customHeight="1" x14ac:dyDescent="0.2">
      <c r="A7" s="1"/>
      <c r="B7" s="27"/>
      <c r="C7" s="54"/>
      <c r="D7" s="51"/>
      <c r="E7" s="225"/>
      <c r="F7" s="226"/>
      <c r="G7" s="226"/>
      <c r="H7" s="22"/>
      <c r="I7" s="21"/>
      <c r="J7" s="32"/>
    </row>
    <row r="8" spans="1:10" ht="24" hidden="1" customHeight="1" x14ac:dyDescent="0.2">
      <c r="A8" s="1"/>
      <c r="B8" s="29" t="s">
        <v>20</v>
      </c>
      <c r="D8" s="49"/>
      <c r="H8" s="16" t="s">
        <v>41</v>
      </c>
      <c r="I8" s="20"/>
      <c r="J8" s="6"/>
    </row>
    <row r="9" spans="1:10" ht="15.75" hidden="1" customHeight="1" x14ac:dyDescent="0.2">
      <c r="A9" s="1"/>
      <c r="B9" s="1"/>
      <c r="D9" s="49"/>
      <c r="H9" s="16" t="s">
        <v>35</v>
      </c>
      <c r="I9" s="20"/>
      <c r="J9" s="6"/>
    </row>
    <row r="10" spans="1:10" ht="15.75" hidden="1" customHeight="1" x14ac:dyDescent="0.2">
      <c r="A10" s="1"/>
      <c r="B10" s="33"/>
      <c r="C10" s="54"/>
      <c r="D10" s="51"/>
      <c r="E10" s="55"/>
      <c r="F10" s="22"/>
      <c r="G10" s="12"/>
      <c r="H10" s="12"/>
      <c r="I10" s="34"/>
      <c r="J10" s="32"/>
    </row>
    <row r="11" spans="1:10" ht="24" customHeight="1" x14ac:dyDescent="0.2">
      <c r="A11" s="1"/>
      <c r="B11" s="29" t="s">
        <v>19</v>
      </c>
      <c r="D11" s="240"/>
      <c r="E11" s="240"/>
      <c r="F11" s="240"/>
      <c r="G11" s="240"/>
      <c r="H11" s="16" t="s">
        <v>41</v>
      </c>
      <c r="I11" s="82"/>
      <c r="J11" s="6"/>
    </row>
    <row r="12" spans="1:10" ht="15.75" customHeight="1" x14ac:dyDescent="0.2">
      <c r="A12" s="1"/>
      <c r="B12" s="26"/>
      <c r="C12" s="53"/>
      <c r="D12" s="216"/>
      <c r="E12" s="216"/>
      <c r="F12" s="216"/>
      <c r="G12" s="216"/>
      <c r="H12" s="16" t="s">
        <v>35</v>
      </c>
      <c r="I12" s="82"/>
      <c r="J12" s="6"/>
    </row>
    <row r="13" spans="1:10" ht="15.75" customHeight="1" x14ac:dyDescent="0.2">
      <c r="A13" s="1"/>
      <c r="B13" s="27"/>
      <c r="C13" s="54"/>
      <c r="D13" s="83"/>
      <c r="E13" s="219"/>
      <c r="F13" s="220"/>
      <c r="G13" s="220"/>
      <c r="H13" s="17"/>
      <c r="I13" s="21"/>
      <c r="J13" s="32"/>
    </row>
    <row r="14" spans="1:10" ht="24" customHeight="1" x14ac:dyDescent="0.2">
      <c r="A14" s="1"/>
      <c r="B14" s="41" t="s">
        <v>21</v>
      </c>
      <c r="C14" s="56"/>
      <c r="D14" s="57" t="s">
        <v>538</v>
      </c>
      <c r="E14" s="58"/>
      <c r="F14" s="188">
        <v>45004</v>
      </c>
      <c r="G14" s="42"/>
      <c r="H14" s="43"/>
      <c r="I14" s="42"/>
      <c r="J14" s="44"/>
    </row>
    <row r="15" spans="1:10" ht="24" customHeight="1" x14ac:dyDescent="0.2">
      <c r="A15" s="1"/>
      <c r="B15" s="192" t="s">
        <v>537</v>
      </c>
      <c r="C15" s="193"/>
      <c r="D15" s="193"/>
      <c r="E15" s="193"/>
      <c r="F15" s="193"/>
      <c r="G15" s="193"/>
      <c r="H15" s="193"/>
      <c r="I15" s="193"/>
      <c r="J15" s="194"/>
    </row>
    <row r="16" spans="1:10" ht="32.25" customHeight="1" x14ac:dyDescent="0.2">
      <c r="A16" s="1"/>
      <c r="B16" s="33" t="s">
        <v>33</v>
      </c>
      <c r="C16" s="59"/>
      <c r="D16" s="52"/>
      <c r="E16" s="239"/>
      <c r="F16" s="239"/>
      <c r="G16" s="241"/>
      <c r="H16" s="241"/>
      <c r="I16" s="241" t="s">
        <v>30</v>
      </c>
      <c r="J16" s="242"/>
    </row>
    <row r="17" spans="1:10" ht="23.25" customHeight="1" x14ac:dyDescent="0.2">
      <c r="A17" s="134" t="s">
        <v>25</v>
      </c>
      <c r="B17" s="36" t="s">
        <v>25</v>
      </c>
      <c r="C17" s="60"/>
      <c r="D17" s="61"/>
      <c r="E17" s="205"/>
      <c r="F17" s="206"/>
      <c r="G17" s="205"/>
      <c r="H17" s="206"/>
      <c r="I17" s="205">
        <f>SUMIF(F61:F73,A17,I61:I73)+SUMIF(F61:F73,"PSU",I61:I73)</f>
        <v>0</v>
      </c>
      <c r="J17" s="207"/>
    </row>
    <row r="18" spans="1:10" ht="23.25" customHeight="1" x14ac:dyDescent="0.2">
      <c r="A18" s="134" t="s">
        <v>26</v>
      </c>
      <c r="B18" s="36" t="s">
        <v>26</v>
      </c>
      <c r="C18" s="60"/>
      <c r="D18" s="61"/>
      <c r="E18" s="205"/>
      <c r="F18" s="206"/>
      <c r="G18" s="205"/>
      <c r="H18" s="206"/>
      <c r="I18" s="205">
        <f>SUMIF(F61:F73,A18,I61:I73)</f>
        <v>0</v>
      </c>
      <c r="J18" s="207"/>
    </row>
    <row r="19" spans="1:10" ht="23.25" customHeight="1" x14ac:dyDescent="0.2">
      <c r="A19" s="134" t="s">
        <v>27</v>
      </c>
      <c r="B19" s="36" t="s">
        <v>27</v>
      </c>
      <c r="C19" s="60"/>
      <c r="D19" s="61"/>
      <c r="E19" s="205"/>
      <c r="F19" s="206"/>
      <c r="G19" s="205"/>
      <c r="H19" s="206"/>
      <c r="I19" s="205">
        <f>SUMIF(F61:F73,A19,I61:I73)</f>
        <v>0</v>
      </c>
      <c r="J19" s="207"/>
    </row>
    <row r="20" spans="1:10" ht="23.25" customHeight="1" x14ac:dyDescent="0.2">
      <c r="A20" s="134" t="s">
        <v>90</v>
      </c>
      <c r="B20" s="36" t="s">
        <v>28</v>
      </c>
      <c r="C20" s="60"/>
      <c r="D20" s="61"/>
      <c r="E20" s="205"/>
      <c r="F20" s="206"/>
      <c r="G20" s="205"/>
      <c r="H20" s="206"/>
      <c r="I20" s="205">
        <f>SUMIF(F61:F73,A20,I61:I73)</f>
        <v>0</v>
      </c>
      <c r="J20" s="207"/>
    </row>
    <row r="21" spans="1:10" ht="23.25" customHeight="1" x14ac:dyDescent="0.2">
      <c r="A21" s="134" t="s">
        <v>91</v>
      </c>
      <c r="B21" s="36" t="s">
        <v>29</v>
      </c>
      <c r="C21" s="60"/>
      <c r="D21" s="61"/>
      <c r="E21" s="205"/>
      <c r="F21" s="206"/>
      <c r="G21" s="205"/>
      <c r="H21" s="206"/>
      <c r="I21" s="205">
        <f>SUMIF(F61:F73,A21,I61:I73)</f>
        <v>0</v>
      </c>
      <c r="J21" s="207"/>
    </row>
    <row r="22" spans="1:10" ht="23.25" customHeight="1" x14ac:dyDescent="0.2">
      <c r="A22" s="1"/>
      <c r="B22" s="46" t="s">
        <v>30</v>
      </c>
      <c r="C22" s="62"/>
      <c r="D22" s="63"/>
      <c r="E22" s="208"/>
      <c r="F22" s="243"/>
      <c r="G22" s="208"/>
      <c r="H22" s="243"/>
      <c r="I22" s="208">
        <f>SUM(I17:J21)</f>
        <v>0</v>
      </c>
      <c r="J22" s="209"/>
    </row>
    <row r="23" spans="1:10" ht="33" customHeight="1" x14ac:dyDescent="0.2">
      <c r="A23" s="1"/>
      <c r="B23" s="40" t="s">
        <v>34</v>
      </c>
      <c r="C23" s="60"/>
      <c r="D23" s="61"/>
      <c r="E23" s="64"/>
      <c r="F23" s="37"/>
      <c r="G23" s="31"/>
      <c r="H23" s="31"/>
      <c r="I23" s="31"/>
      <c r="J23" s="38"/>
    </row>
    <row r="24" spans="1:10" ht="23.25" customHeight="1" x14ac:dyDescent="0.2">
      <c r="A24" s="1">
        <f>ZakladDPHSni*SazbaDPH1/100</f>
        <v>0</v>
      </c>
      <c r="B24" s="36" t="s">
        <v>12</v>
      </c>
      <c r="C24" s="60"/>
      <c r="D24" s="61"/>
      <c r="E24" s="65">
        <v>15</v>
      </c>
      <c r="F24" s="37" t="s">
        <v>0</v>
      </c>
      <c r="G24" s="203">
        <f>ZakladDPHSniVypocet</f>
        <v>0</v>
      </c>
      <c r="H24" s="204"/>
      <c r="I24" s="204"/>
      <c r="J24" s="38" t="str">
        <f t="shared" ref="J24:J29" si="0">Mena</f>
        <v>CZK</v>
      </c>
    </row>
    <row r="25" spans="1:10" ht="23.25" customHeight="1" x14ac:dyDescent="0.2">
      <c r="A25" s="1">
        <f>(A24-INT(A24))*100</f>
        <v>0</v>
      </c>
      <c r="B25" s="36" t="s">
        <v>13</v>
      </c>
      <c r="C25" s="60"/>
      <c r="D25" s="61"/>
      <c r="E25" s="65">
        <f>SazbaDPH1</f>
        <v>15</v>
      </c>
      <c r="F25" s="37" t="s">
        <v>0</v>
      </c>
      <c r="G25" s="201">
        <f>A24</f>
        <v>0</v>
      </c>
      <c r="H25" s="202"/>
      <c r="I25" s="202"/>
      <c r="J25" s="38" t="str">
        <f t="shared" si="0"/>
        <v>CZK</v>
      </c>
    </row>
    <row r="26" spans="1:10" ht="23.25" customHeight="1" x14ac:dyDescent="0.2">
      <c r="A26" s="1">
        <f>ZakladDPHZakl*SazbaDPH2/100</f>
        <v>0</v>
      </c>
      <c r="B26" s="36" t="s">
        <v>14</v>
      </c>
      <c r="C26" s="60"/>
      <c r="D26" s="61"/>
      <c r="E26" s="65">
        <v>21</v>
      </c>
      <c r="F26" s="37" t="s">
        <v>0</v>
      </c>
      <c r="G26" s="203">
        <f>ZakladDPHZaklVypocet</f>
        <v>0</v>
      </c>
      <c r="H26" s="204"/>
      <c r="I26" s="204"/>
      <c r="J26" s="38" t="str">
        <f t="shared" si="0"/>
        <v>CZK</v>
      </c>
    </row>
    <row r="27" spans="1:10" ht="23.25" customHeight="1" x14ac:dyDescent="0.2">
      <c r="A27" s="1">
        <f>(A26-INT(A26))*100</f>
        <v>0</v>
      </c>
      <c r="B27" s="30" t="s">
        <v>15</v>
      </c>
      <c r="C27" s="66"/>
      <c r="D27" s="52"/>
      <c r="E27" s="67">
        <f>SazbaDPH2</f>
        <v>21</v>
      </c>
      <c r="F27" s="28" t="s">
        <v>0</v>
      </c>
      <c r="G27" s="230">
        <f>A26</f>
        <v>0</v>
      </c>
      <c r="H27" s="231"/>
      <c r="I27" s="231"/>
      <c r="J27" s="35" t="str">
        <f t="shared" si="0"/>
        <v>CZK</v>
      </c>
    </row>
    <row r="28" spans="1:10" ht="23.25" customHeight="1" thickBot="1" x14ac:dyDescent="0.25">
      <c r="A28" s="1">
        <f>ZakladDPHSni+DPHSni+ZakladDPHZakl+DPHZakl</f>
        <v>0</v>
      </c>
      <c r="B28" s="29" t="s">
        <v>4</v>
      </c>
      <c r="C28" s="68"/>
      <c r="D28" s="69"/>
      <c r="E28" s="68"/>
      <c r="F28" s="14"/>
      <c r="G28" s="232">
        <f>CenaCelkem-(ZakladDPHSni+DPHSni+ZakladDPHZakl+DPHZakl)</f>
        <v>0</v>
      </c>
      <c r="H28" s="232"/>
      <c r="I28" s="232"/>
      <c r="J28" s="39" t="str">
        <f t="shared" si="0"/>
        <v>CZK</v>
      </c>
    </row>
    <row r="29" spans="1:10" ht="27.75" hidden="1" customHeight="1" thickBot="1" x14ac:dyDescent="0.25">
      <c r="A29" s="1"/>
      <c r="B29" s="108" t="s">
        <v>24</v>
      </c>
      <c r="C29" s="109"/>
      <c r="D29" s="109"/>
      <c r="E29" s="110"/>
      <c r="F29" s="111"/>
      <c r="G29" s="210">
        <f>ZakladDPHSniVypocet+ZakladDPHZaklVypocet</f>
        <v>0</v>
      </c>
      <c r="H29" s="211"/>
      <c r="I29" s="211"/>
      <c r="J29" s="112" t="str">
        <f t="shared" si="0"/>
        <v>CZK</v>
      </c>
    </row>
    <row r="30" spans="1:10" ht="27.75" customHeight="1" thickBot="1" x14ac:dyDescent="0.25">
      <c r="A30" s="1">
        <f>(A28-INT(A28))*100</f>
        <v>0</v>
      </c>
      <c r="B30" s="108" t="s">
        <v>36</v>
      </c>
      <c r="C30" s="113"/>
      <c r="D30" s="113"/>
      <c r="E30" s="113"/>
      <c r="F30" s="114"/>
      <c r="G30" s="210">
        <f>A28</f>
        <v>0</v>
      </c>
      <c r="H30" s="210"/>
      <c r="I30" s="210"/>
      <c r="J30" s="115" t="s">
        <v>64</v>
      </c>
    </row>
    <row r="31" spans="1:10" ht="12.75" customHeight="1" x14ac:dyDescent="0.2">
      <c r="A31" s="1"/>
      <c r="B31" s="1"/>
      <c r="J31" s="7"/>
    </row>
    <row r="32" spans="1:10" ht="30" customHeight="1" x14ac:dyDescent="0.2">
      <c r="A32" s="1"/>
      <c r="B32" s="1"/>
      <c r="J32" s="7"/>
    </row>
    <row r="33" spans="1:10" ht="18.75" customHeight="1" x14ac:dyDescent="0.2">
      <c r="A33" s="1"/>
      <c r="B33" s="15"/>
      <c r="C33" s="70" t="s">
        <v>11</v>
      </c>
      <c r="D33" s="71"/>
      <c r="E33" s="71"/>
      <c r="F33" s="13" t="s">
        <v>10</v>
      </c>
      <c r="G33" s="24"/>
      <c r="H33" s="25"/>
      <c r="I33" s="24"/>
      <c r="J33" s="7"/>
    </row>
    <row r="34" spans="1:10" ht="47.25" customHeight="1" x14ac:dyDescent="0.2">
      <c r="A34" s="1"/>
      <c r="B34" s="1"/>
      <c r="J34" s="7"/>
    </row>
    <row r="35" spans="1:10" s="19" customFormat="1" ht="18.75" customHeight="1" x14ac:dyDescent="0.2">
      <c r="A35" s="18"/>
      <c r="B35" s="18"/>
      <c r="C35" s="72"/>
      <c r="D35" s="212"/>
      <c r="E35" s="213"/>
      <c r="G35" s="214"/>
      <c r="H35" s="215"/>
      <c r="I35" s="215"/>
      <c r="J35" s="23"/>
    </row>
    <row r="36" spans="1:10" ht="12.75" customHeight="1" x14ac:dyDescent="0.2">
      <c r="A36" s="1"/>
      <c r="B36" s="1"/>
      <c r="D36" s="200" t="s">
        <v>2</v>
      </c>
      <c r="E36" s="200"/>
      <c r="H36" s="8" t="s">
        <v>3</v>
      </c>
      <c r="J36" s="7"/>
    </row>
    <row r="37" spans="1:10" ht="13.5" customHeight="1" thickBot="1" x14ac:dyDescent="0.25">
      <c r="A37" s="9"/>
      <c r="B37" s="9"/>
      <c r="C37" s="73"/>
      <c r="D37" s="73"/>
      <c r="E37" s="73"/>
      <c r="F37" s="10"/>
      <c r="G37" s="10"/>
      <c r="H37" s="10"/>
      <c r="I37" s="10"/>
      <c r="J37" s="11"/>
    </row>
    <row r="38" spans="1:10" ht="27" customHeight="1" x14ac:dyDescent="0.2">
      <c r="B38" s="85" t="s">
        <v>16</v>
      </c>
      <c r="C38" s="86"/>
      <c r="D38" s="86"/>
      <c r="E38" s="86"/>
      <c r="F38" s="87"/>
      <c r="G38" s="87"/>
      <c r="H38" s="87"/>
      <c r="I38" s="87"/>
      <c r="J38" s="88"/>
    </row>
    <row r="39" spans="1:10" ht="25.5" customHeight="1" x14ac:dyDescent="0.2">
      <c r="A39" s="84" t="s">
        <v>38</v>
      </c>
      <c r="B39" s="89" t="s">
        <v>17</v>
      </c>
      <c r="C39" s="90" t="s">
        <v>5</v>
      </c>
      <c r="D39" s="90"/>
      <c r="E39" s="90"/>
      <c r="F39" s="91" t="str">
        <f>B24</f>
        <v>Základ pro sníženou DPH</v>
      </c>
      <c r="G39" s="91" t="str">
        <f>B26</f>
        <v>Základ pro základní DPH</v>
      </c>
      <c r="H39" s="92" t="s">
        <v>18</v>
      </c>
      <c r="I39" s="92" t="s">
        <v>1</v>
      </c>
      <c r="J39" s="93" t="s">
        <v>0</v>
      </c>
    </row>
    <row r="40" spans="1:10" ht="25.5" hidden="1" customHeight="1" x14ac:dyDescent="0.2">
      <c r="A40" s="84">
        <v>1</v>
      </c>
      <c r="B40" s="94" t="s">
        <v>44</v>
      </c>
      <c r="C40" s="196"/>
      <c r="D40" s="196"/>
      <c r="E40" s="196"/>
      <c r="F40" s="95">
        <f>'00 A Naklady'!AE23+'00 B Naklady'!AE20+'SO 101 A1 Pol'!AE137+'SO 101 A2 Pol'!AE106+'SO 101 B Pol'!AE123+'SO 301 A Pol'!AE71+'SO 401 B Pol'!AE11+'SO 801 A Pol'!AE25</f>
        <v>0</v>
      </c>
      <c r="G40" s="96">
        <f>'00 A Naklady'!AF23+'00 B Naklady'!AF20+'SO 101 A1 Pol'!AF137+'SO 101 A2 Pol'!AF106+'SO 101 B Pol'!AF123+'SO 301 A Pol'!AF71+'SO 401 B Pol'!AF11+'SO 801 A Pol'!AF25</f>
        <v>0</v>
      </c>
      <c r="H40" s="97">
        <f t="shared" ref="H40:H53" si="1">(F40*SazbaDPH1/100)+(G40*SazbaDPH2/100)</f>
        <v>0</v>
      </c>
      <c r="I40" s="97">
        <f t="shared" ref="I40:I53" si="2">F40+G40+H40</f>
        <v>0</v>
      </c>
      <c r="J40" s="98" t="str">
        <f t="shared" ref="J40:J53" si="3">IF(_xlfn.SINGLE(CenaCelkemVypocet)=0,"",I40/_xlfn.SINGLE(CenaCelkemVypocet)*100)</f>
        <v/>
      </c>
    </row>
    <row r="41" spans="1:10" ht="25.5" customHeight="1" x14ac:dyDescent="0.2">
      <c r="A41" s="84">
        <v>2</v>
      </c>
      <c r="B41" s="99" t="s">
        <v>45</v>
      </c>
      <c r="C41" s="195" t="s">
        <v>46</v>
      </c>
      <c r="D41" s="195"/>
      <c r="E41" s="195"/>
      <c r="F41" s="100">
        <f>'00 A Naklady'!AE23+'00 B Naklady'!AE20</f>
        <v>0</v>
      </c>
      <c r="G41" s="101">
        <f>'00 A Naklady'!AF23+'00 B Naklady'!AF20</f>
        <v>0</v>
      </c>
      <c r="H41" s="101">
        <f t="shared" si="1"/>
        <v>0</v>
      </c>
      <c r="I41" s="101">
        <f t="shared" si="2"/>
        <v>0</v>
      </c>
      <c r="J41" s="102" t="str">
        <f t="shared" si="3"/>
        <v/>
      </c>
    </row>
    <row r="42" spans="1:10" ht="25.5" customHeight="1" x14ac:dyDescent="0.2">
      <c r="A42" s="84">
        <v>3</v>
      </c>
      <c r="B42" s="103" t="s">
        <v>47</v>
      </c>
      <c r="C42" s="196" t="s">
        <v>48</v>
      </c>
      <c r="D42" s="196"/>
      <c r="E42" s="196"/>
      <c r="F42" s="104">
        <f>'00 A Naklady'!AE23</f>
        <v>0</v>
      </c>
      <c r="G42" s="97">
        <f>'00 A Naklady'!AF23</f>
        <v>0</v>
      </c>
      <c r="H42" s="97">
        <f t="shared" si="1"/>
        <v>0</v>
      </c>
      <c r="I42" s="97">
        <f t="shared" si="2"/>
        <v>0</v>
      </c>
      <c r="J42" s="98" t="str">
        <f t="shared" si="3"/>
        <v/>
      </c>
    </row>
    <row r="43" spans="1:10" ht="25.5" customHeight="1" x14ac:dyDescent="0.2">
      <c r="A43" s="84">
        <v>3</v>
      </c>
      <c r="B43" s="103" t="s">
        <v>49</v>
      </c>
      <c r="C43" s="196" t="s">
        <v>50</v>
      </c>
      <c r="D43" s="196"/>
      <c r="E43" s="196"/>
      <c r="F43" s="104">
        <f>'00 B Naklady'!AE20</f>
        <v>0</v>
      </c>
      <c r="G43" s="97">
        <f>'00 B Naklady'!AF20</f>
        <v>0</v>
      </c>
      <c r="H43" s="97">
        <f t="shared" si="1"/>
        <v>0</v>
      </c>
      <c r="I43" s="97">
        <f t="shared" si="2"/>
        <v>0</v>
      </c>
      <c r="J43" s="98" t="str">
        <f t="shared" si="3"/>
        <v/>
      </c>
    </row>
    <row r="44" spans="1:10" ht="25.5" customHeight="1" x14ac:dyDescent="0.2">
      <c r="A44" s="84">
        <v>2</v>
      </c>
      <c r="B44" s="99" t="s">
        <v>51</v>
      </c>
      <c r="C44" s="195" t="s">
        <v>52</v>
      </c>
      <c r="D44" s="195"/>
      <c r="E44" s="195"/>
      <c r="F44" s="100">
        <f>'SO 101 A1 Pol'!AE137+'SO 101 A2 Pol'!AE106+'SO 101 B Pol'!AE123</f>
        <v>0</v>
      </c>
      <c r="G44" s="101">
        <f>'SO 101 A1 Pol'!AF137+'SO 101 A2 Pol'!AF106+'SO 101 B Pol'!AF123</f>
        <v>0</v>
      </c>
      <c r="H44" s="101">
        <f t="shared" si="1"/>
        <v>0</v>
      </c>
      <c r="I44" s="101">
        <f t="shared" si="2"/>
        <v>0</v>
      </c>
      <c r="J44" s="102" t="str">
        <f t="shared" si="3"/>
        <v/>
      </c>
    </row>
    <row r="45" spans="1:10" ht="25.5" customHeight="1" x14ac:dyDescent="0.2">
      <c r="A45" s="84">
        <v>3</v>
      </c>
      <c r="B45" s="103" t="s">
        <v>53</v>
      </c>
      <c r="C45" s="196" t="s">
        <v>54</v>
      </c>
      <c r="D45" s="196"/>
      <c r="E45" s="196"/>
      <c r="F45" s="104">
        <f>'SO 101 A1 Pol'!AE137</f>
        <v>0</v>
      </c>
      <c r="G45" s="97">
        <f>'SO 101 A1 Pol'!AF137</f>
        <v>0</v>
      </c>
      <c r="H45" s="97">
        <f t="shared" si="1"/>
        <v>0</v>
      </c>
      <c r="I45" s="97">
        <f t="shared" si="2"/>
        <v>0</v>
      </c>
      <c r="J45" s="98" t="str">
        <f t="shared" si="3"/>
        <v/>
      </c>
    </row>
    <row r="46" spans="1:10" ht="25.5" customHeight="1" x14ac:dyDescent="0.2">
      <c r="A46" s="84">
        <v>3</v>
      </c>
      <c r="B46" s="103" t="s">
        <v>55</v>
      </c>
      <c r="C46" s="196" t="s">
        <v>56</v>
      </c>
      <c r="D46" s="196"/>
      <c r="E46" s="196"/>
      <c r="F46" s="104">
        <f>'SO 101 A2 Pol'!AE106</f>
        <v>0</v>
      </c>
      <c r="G46" s="97">
        <f>'SO 101 A2 Pol'!AF106</f>
        <v>0</v>
      </c>
      <c r="H46" s="97">
        <f t="shared" si="1"/>
        <v>0</v>
      </c>
      <c r="I46" s="97">
        <f t="shared" si="2"/>
        <v>0</v>
      </c>
      <c r="J46" s="98" t="str">
        <f t="shared" si="3"/>
        <v/>
      </c>
    </row>
    <row r="47" spans="1:10" ht="25.5" customHeight="1" x14ac:dyDescent="0.2">
      <c r="A47" s="84">
        <v>3</v>
      </c>
      <c r="B47" s="103" t="s">
        <v>49</v>
      </c>
      <c r="C47" s="196" t="s">
        <v>50</v>
      </c>
      <c r="D47" s="196"/>
      <c r="E47" s="196"/>
      <c r="F47" s="104">
        <f>'SO 101 B Pol'!AE123</f>
        <v>0</v>
      </c>
      <c r="G47" s="97">
        <f>'SO 101 B Pol'!AF123</f>
        <v>0</v>
      </c>
      <c r="H47" s="97">
        <f t="shared" si="1"/>
        <v>0</v>
      </c>
      <c r="I47" s="97">
        <f t="shared" si="2"/>
        <v>0</v>
      </c>
      <c r="J47" s="98" t="str">
        <f t="shared" si="3"/>
        <v/>
      </c>
    </row>
    <row r="48" spans="1:10" ht="25.5" customHeight="1" x14ac:dyDescent="0.2">
      <c r="A48" s="84">
        <v>2</v>
      </c>
      <c r="B48" s="99" t="s">
        <v>57</v>
      </c>
      <c r="C48" s="195" t="s">
        <v>58</v>
      </c>
      <c r="D48" s="195"/>
      <c r="E48" s="195"/>
      <c r="F48" s="100">
        <f>'SO 301 A Pol'!AE71</f>
        <v>0</v>
      </c>
      <c r="G48" s="101">
        <f>'SO 301 A Pol'!AF71</f>
        <v>0</v>
      </c>
      <c r="H48" s="101">
        <f t="shared" si="1"/>
        <v>0</v>
      </c>
      <c r="I48" s="101">
        <f t="shared" si="2"/>
        <v>0</v>
      </c>
      <c r="J48" s="102" t="str">
        <f t="shared" si="3"/>
        <v/>
      </c>
    </row>
    <row r="49" spans="1:10" ht="25.5" customHeight="1" x14ac:dyDescent="0.2">
      <c r="A49" s="84">
        <v>3</v>
      </c>
      <c r="B49" s="103" t="s">
        <v>47</v>
      </c>
      <c r="C49" s="196" t="s">
        <v>48</v>
      </c>
      <c r="D49" s="196"/>
      <c r="E49" s="196"/>
      <c r="F49" s="104">
        <f>'SO 301 A Pol'!AE71</f>
        <v>0</v>
      </c>
      <c r="G49" s="97">
        <f>'SO 301 A Pol'!AF71</f>
        <v>0</v>
      </c>
      <c r="H49" s="97">
        <f t="shared" si="1"/>
        <v>0</v>
      </c>
      <c r="I49" s="97">
        <f t="shared" si="2"/>
        <v>0</v>
      </c>
      <c r="J49" s="98" t="str">
        <f t="shared" si="3"/>
        <v/>
      </c>
    </row>
    <row r="50" spans="1:10" ht="25.5" customHeight="1" x14ac:dyDescent="0.2">
      <c r="A50" s="84">
        <v>2</v>
      </c>
      <c r="B50" s="99" t="s">
        <v>59</v>
      </c>
      <c r="C50" s="195" t="s">
        <v>60</v>
      </c>
      <c r="D50" s="195"/>
      <c r="E50" s="195"/>
      <c r="F50" s="100">
        <f>'SO 401 B Pol'!AE11</f>
        <v>0</v>
      </c>
      <c r="G50" s="101">
        <f>'SO 401 B Pol'!AF11</f>
        <v>0</v>
      </c>
      <c r="H50" s="101">
        <f t="shared" si="1"/>
        <v>0</v>
      </c>
      <c r="I50" s="101">
        <f t="shared" si="2"/>
        <v>0</v>
      </c>
      <c r="J50" s="102" t="str">
        <f t="shared" si="3"/>
        <v/>
      </c>
    </row>
    <row r="51" spans="1:10" ht="25.5" customHeight="1" x14ac:dyDescent="0.2">
      <c r="A51" s="84">
        <v>3</v>
      </c>
      <c r="B51" s="103" t="s">
        <v>49</v>
      </c>
      <c r="C51" s="196" t="s">
        <v>50</v>
      </c>
      <c r="D51" s="196"/>
      <c r="E51" s="196"/>
      <c r="F51" s="104">
        <f>'SO 401 B Pol'!AE11</f>
        <v>0</v>
      </c>
      <c r="G51" s="97">
        <f>'SO 401 B Pol'!AF11</f>
        <v>0</v>
      </c>
      <c r="H51" s="97">
        <f t="shared" si="1"/>
        <v>0</v>
      </c>
      <c r="I51" s="97">
        <f t="shared" si="2"/>
        <v>0</v>
      </c>
      <c r="J51" s="98" t="str">
        <f t="shared" si="3"/>
        <v/>
      </c>
    </row>
    <row r="52" spans="1:10" ht="25.5" customHeight="1" x14ac:dyDescent="0.2">
      <c r="A52" s="84">
        <v>2</v>
      </c>
      <c r="B52" s="99" t="s">
        <v>61</v>
      </c>
      <c r="C52" s="195" t="s">
        <v>62</v>
      </c>
      <c r="D52" s="195"/>
      <c r="E52" s="195"/>
      <c r="F52" s="100">
        <f>'SO 801 A Pol'!AE25</f>
        <v>0</v>
      </c>
      <c r="G52" s="101">
        <f>'SO 801 A Pol'!AF25</f>
        <v>0</v>
      </c>
      <c r="H52" s="101">
        <f t="shared" si="1"/>
        <v>0</v>
      </c>
      <c r="I52" s="101">
        <f t="shared" si="2"/>
        <v>0</v>
      </c>
      <c r="J52" s="102" t="str">
        <f t="shared" si="3"/>
        <v/>
      </c>
    </row>
    <row r="53" spans="1:10" ht="25.5" customHeight="1" x14ac:dyDescent="0.2">
      <c r="A53" s="84">
        <v>3</v>
      </c>
      <c r="B53" s="103" t="s">
        <v>47</v>
      </c>
      <c r="C53" s="196" t="s">
        <v>48</v>
      </c>
      <c r="D53" s="196"/>
      <c r="E53" s="196"/>
      <c r="F53" s="104">
        <f>'SO 801 A Pol'!AE25</f>
        <v>0</v>
      </c>
      <c r="G53" s="97">
        <f>'SO 801 A Pol'!AF25</f>
        <v>0</v>
      </c>
      <c r="H53" s="97">
        <f t="shared" si="1"/>
        <v>0</v>
      </c>
      <c r="I53" s="97">
        <f t="shared" si="2"/>
        <v>0</v>
      </c>
      <c r="J53" s="98" t="str">
        <f t="shared" si="3"/>
        <v/>
      </c>
    </row>
    <row r="54" spans="1:10" ht="25.5" customHeight="1" x14ac:dyDescent="0.2">
      <c r="A54" s="84"/>
      <c r="B54" s="197" t="s">
        <v>63</v>
      </c>
      <c r="C54" s="198"/>
      <c r="D54" s="198"/>
      <c r="E54" s="199"/>
      <c r="F54" s="105">
        <f>SUMIF(A40:A53,"=1",F40:F53)</f>
        <v>0</v>
      </c>
      <c r="G54" s="106">
        <f>SUMIF(A40:A53,"=1",G40:G53)</f>
        <v>0</v>
      </c>
      <c r="H54" s="106">
        <f>SUMIF(A40:A53,"=1",H40:H53)</f>
        <v>0</v>
      </c>
      <c r="I54" s="106">
        <f>SUMIF(A40:A53,"=1",I40:I53)</f>
        <v>0</v>
      </c>
      <c r="J54" s="107">
        <f>SUMIF(A40:A53,"=1",J40:J53)</f>
        <v>0</v>
      </c>
    </row>
    <row r="58" spans="1:10" ht="15.75" x14ac:dyDescent="0.25">
      <c r="B58" s="116" t="s">
        <v>65</v>
      </c>
    </row>
    <row r="60" spans="1:10" ht="25.5" customHeight="1" x14ac:dyDescent="0.2">
      <c r="A60" s="118"/>
      <c r="B60" s="121" t="s">
        <v>17</v>
      </c>
      <c r="C60" s="121" t="s">
        <v>5</v>
      </c>
      <c r="D60" s="122"/>
      <c r="E60" s="122"/>
      <c r="F60" s="123" t="s">
        <v>66</v>
      </c>
      <c r="G60" s="123"/>
      <c r="H60" s="123"/>
      <c r="I60" s="123" t="s">
        <v>30</v>
      </c>
      <c r="J60" s="123" t="s">
        <v>0</v>
      </c>
    </row>
    <row r="61" spans="1:10" ht="36.75" customHeight="1" x14ac:dyDescent="0.2">
      <c r="A61" s="119"/>
      <c r="B61" s="124" t="s">
        <v>67</v>
      </c>
      <c r="C61" s="190" t="s">
        <v>68</v>
      </c>
      <c r="D61" s="191"/>
      <c r="E61" s="191"/>
      <c r="F61" s="132" t="s">
        <v>25</v>
      </c>
      <c r="G61" s="125"/>
      <c r="H61" s="125"/>
      <c r="I61" s="125">
        <f>'SO 101 A1 Pol'!G8+'SO 101 A2 Pol'!G8+'SO 101 B Pol'!G8+'SO 301 A Pol'!G8+'SO 801 A Pol'!G8</f>
        <v>0</v>
      </c>
      <c r="J61" s="130" t="str">
        <f>IF(I74=0,"",I61/I74*100)</f>
        <v/>
      </c>
    </row>
    <row r="62" spans="1:10" ht="36.75" customHeight="1" x14ac:dyDescent="0.2">
      <c r="A62" s="119"/>
      <c r="B62" s="124" t="s">
        <v>69</v>
      </c>
      <c r="C62" s="190" t="s">
        <v>70</v>
      </c>
      <c r="D62" s="191"/>
      <c r="E62" s="191"/>
      <c r="F62" s="132" t="s">
        <v>25</v>
      </c>
      <c r="G62" s="125"/>
      <c r="H62" s="125"/>
      <c r="I62" s="125">
        <f>'SO 101 A1 Pol'!G27+'SO 101 A2 Pol'!G27+'SO 101 B Pol'!G30+'SO 301 A Pol'!G30</f>
        <v>0</v>
      </c>
      <c r="J62" s="130" t="str">
        <f>IF(I74=0,"",I62/I74*100)</f>
        <v/>
      </c>
    </row>
    <row r="63" spans="1:10" ht="36.75" customHeight="1" x14ac:dyDescent="0.2">
      <c r="A63" s="119"/>
      <c r="B63" s="124" t="s">
        <v>71</v>
      </c>
      <c r="C63" s="190" t="s">
        <v>72</v>
      </c>
      <c r="D63" s="191"/>
      <c r="E63" s="191"/>
      <c r="F63" s="132" t="s">
        <v>25</v>
      </c>
      <c r="G63" s="125"/>
      <c r="H63" s="125"/>
      <c r="I63" s="125">
        <f>'SO 301 A Pol'!G45</f>
        <v>0</v>
      </c>
      <c r="J63" s="130" t="str">
        <f>IF(I74=0,"",I63/I74*100)</f>
        <v/>
      </c>
    </row>
    <row r="64" spans="1:10" ht="36.75" customHeight="1" x14ac:dyDescent="0.2">
      <c r="A64" s="119"/>
      <c r="B64" s="124" t="s">
        <v>73</v>
      </c>
      <c r="C64" s="190" t="s">
        <v>74</v>
      </c>
      <c r="D64" s="191"/>
      <c r="E64" s="191"/>
      <c r="F64" s="132" t="s">
        <v>25</v>
      </c>
      <c r="G64" s="125"/>
      <c r="H64" s="125"/>
      <c r="I64" s="125">
        <f>'SO 101 A1 Pol'!G31+'SO 101 A2 Pol'!G35+'SO 101 B Pol'!G33</f>
        <v>0</v>
      </c>
      <c r="J64" s="130" t="str">
        <f>IF(I74=0,"",I64/I74*100)</f>
        <v/>
      </c>
    </row>
    <row r="65" spans="1:10" ht="36.75" customHeight="1" x14ac:dyDescent="0.2">
      <c r="A65" s="119"/>
      <c r="B65" s="124" t="s">
        <v>75</v>
      </c>
      <c r="C65" s="190" t="s">
        <v>76</v>
      </c>
      <c r="D65" s="191"/>
      <c r="E65" s="191"/>
      <c r="F65" s="132" t="s">
        <v>25</v>
      </c>
      <c r="G65" s="125"/>
      <c r="H65" s="125"/>
      <c r="I65" s="125">
        <f>'SO 101 A1 Pol'!G84+'SO 301 A Pol'!G48</f>
        <v>0</v>
      </c>
      <c r="J65" s="130" t="str">
        <f>IF(I74=0,"",I65/I74*100)</f>
        <v/>
      </c>
    </row>
    <row r="66" spans="1:10" ht="36.75" customHeight="1" x14ac:dyDescent="0.2">
      <c r="A66" s="119"/>
      <c r="B66" s="124" t="s">
        <v>77</v>
      </c>
      <c r="C66" s="190" t="s">
        <v>78</v>
      </c>
      <c r="D66" s="191"/>
      <c r="E66" s="191"/>
      <c r="F66" s="132" t="s">
        <v>25</v>
      </c>
      <c r="G66" s="125"/>
      <c r="H66" s="125"/>
      <c r="I66" s="125">
        <f>'SO 101 A1 Pol'!G96+'SO 101 A2 Pol'!G90+'SO 101 B Pol'!G91</f>
        <v>0</v>
      </c>
      <c r="J66" s="130" t="str">
        <f>IF(I74=0,"",I66/I74*100)</f>
        <v/>
      </c>
    </row>
    <row r="67" spans="1:10" ht="36.75" customHeight="1" x14ac:dyDescent="0.2">
      <c r="A67" s="119"/>
      <c r="B67" s="124" t="s">
        <v>79</v>
      </c>
      <c r="C67" s="190" t="s">
        <v>80</v>
      </c>
      <c r="D67" s="191"/>
      <c r="E67" s="191"/>
      <c r="F67" s="132" t="s">
        <v>25</v>
      </c>
      <c r="G67" s="125"/>
      <c r="H67" s="125"/>
      <c r="I67" s="125">
        <f>'SO 101 A1 Pol'!G113+'SO 101 B Pol'!G103</f>
        <v>0</v>
      </c>
      <c r="J67" s="130" t="str">
        <f>IF(I74=0,"",I67/I74*100)</f>
        <v/>
      </c>
    </row>
    <row r="68" spans="1:10" ht="36.75" customHeight="1" x14ac:dyDescent="0.2">
      <c r="A68" s="119"/>
      <c r="B68" s="124" t="s">
        <v>81</v>
      </c>
      <c r="C68" s="190" t="s">
        <v>82</v>
      </c>
      <c r="D68" s="191"/>
      <c r="E68" s="191"/>
      <c r="F68" s="132" t="s">
        <v>25</v>
      </c>
      <c r="G68" s="125"/>
      <c r="H68" s="125"/>
      <c r="I68" s="125">
        <f>'SO 101 A1 Pol'!G126+'SO 101 A2 Pol'!G101+'SO 101 B Pol'!G115+'SO 301 A Pol'!G68+'SO 801 A Pol'!G22</f>
        <v>0</v>
      </c>
      <c r="J68" s="130" t="str">
        <f>IF(I74=0,"",I68/I74*100)</f>
        <v/>
      </c>
    </row>
    <row r="69" spans="1:10" ht="36.75" customHeight="1" x14ac:dyDescent="0.2">
      <c r="A69" s="119"/>
      <c r="B69" s="124" t="s">
        <v>83</v>
      </c>
      <c r="C69" s="190" t="s">
        <v>84</v>
      </c>
      <c r="D69" s="191"/>
      <c r="E69" s="191"/>
      <c r="F69" s="132" t="s">
        <v>26</v>
      </c>
      <c r="G69" s="125"/>
      <c r="H69" s="125"/>
      <c r="I69" s="125">
        <f>'SO 101 A1 Pol'!G128</f>
        <v>0</v>
      </c>
      <c r="J69" s="130" t="str">
        <f>IF(I74=0,"",I69/I74*100)</f>
        <v/>
      </c>
    </row>
    <row r="70" spans="1:10" ht="36.75" customHeight="1" x14ac:dyDescent="0.2">
      <c r="A70" s="119"/>
      <c r="B70" s="124" t="s">
        <v>85</v>
      </c>
      <c r="C70" s="190" t="s">
        <v>86</v>
      </c>
      <c r="D70" s="191"/>
      <c r="E70" s="191"/>
      <c r="F70" s="132" t="s">
        <v>27</v>
      </c>
      <c r="G70" s="125"/>
      <c r="H70" s="125"/>
      <c r="I70" s="125">
        <f>'SO 401 B Pol'!G8</f>
        <v>0</v>
      </c>
      <c r="J70" s="130" t="str">
        <f>IF(I74=0,"",I70/I74*100)</f>
        <v/>
      </c>
    </row>
    <row r="71" spans="1:10" ht="36.75" customHeight="1" x14ac:dyDescent="0.2">
      <c r="A71" s="119"/>
      <c r="B71" s="124" t="s">
        <v>87</v>
      </c>
      <c r="C71" s="190" t="s">
        <v>88</v>
      </c>
      <c r="D71" s="191"/>
      <c r="E71" s="191"/>
      <c r="F71" s="132" t="s">
        <v>89</v>
      </c>
      <c r="G71" s="125"/>
      <c r="H71" s="125"/>
      <c r="I71" s="125">
        <f>'SO 101 A1 Pol'!G131+'SO 101 B Pol'!G117</f>
        <v>0</v>
      </c>
      <c r="J71" s="130" t="str">
        <f>IF(I74=0,"",I71/I74*100)</f>
        <v/>
      </c>
    </row>
    <row r="72" spans="1:10" ht="36.75" customHeight="1" x14ac:dyDescent="0.2">
      <c r="A72" s="119"/>
      <c r="B72" s="124" t="s">
        <v>90</v>
      </c>
      <c r="C72" s="190" t="s">
        <v>28</v>
      </c>
      <c r="D72" s="191"/>
      <c r="E72" s="191"/>
      <c r="F72" s="132" t="s">
        <v>90</v>
      </c>
      <c r="G72" s="125"/>
      <c r="H72" s="125"/>
      <c r="I72" s="125">
        <f>'00 A Naklady'!G8+'00 B Naklady'!G8</f>
        <v>0</v>
      </c>
      <c r="J72" s="130" t="str">
        <f>IF(I74=0,"",I72/I74*100)</f>
        <v/>
      </c>
    </row>
    <row r="73" spans="1:10" ht="36.75" customHeight="1" x14ac:dyDescent="0.2">
      <c r="A73" s="119"/>
      <c r="B73" s="124" t="s">
        <v>91</v>
      </c>
      <c r="C73" s="190" t="s">
        <v>29</v>
      </c>
      <c r="D73" s="191"/>
      <c r="E73" s="191"/>
      <c r="F73" s="132" t="s">
        <v>91</v>
      </c>
      <c r="G73" s="125"/>
      <c r="H73" s="125"/>
      <c r="I73" s="125">
        <f>'00 A Naklady'!G16+'00 B Naklady'!G16+'SO 101 A2 Pol'!G103</f>
        <v>0</v>
      </c>
      <c r="J73" s="130" t="str">
        <f>IF(I74=0,"",I73/I74*100)</f>
        <v/>
      </c>
    </row>
    <row r="74" spans="1:10" ht="25.5" customHeight="1" x14ac:dyDescent="0.2">
      <c r="A74" s="120"/>
      <c r="B74" s="126" t="s">
        <v>1</v>
      </c>
      <c r="C74" s="127"/>
      <c r="D74" s="128"/>
      <c r="E74" s="128"/>
      <c r="F74" s="133"/>
      <c r="G74" s="129"/>
      <c r="H74" s="129"/>
      <c r="I74" s="129">
        <f>SUM(I61:I73)</f>
        <v>0</v>
      </c>
      <c r="J74" s="131">
        <f>SUM(J61:J73)</f>
        <v>0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B1:J1"/>
    <mergeCell ref="G27:I27"/>
    <mergeCell ref="G28:I28"/>
    <mergeCell ref="G19:H19"/>
    <mergeCell ref="I18:J18"/>
    <mergeCell ref="I19:J19"/>
    <mergeCell ref="E19:F19"/>
    <mergeCell ref="E2:J2"/>
    <mergeCell ref="E3:J3"/>
    <mergeCell ref="E16:F16"/>
    <mergeCell ref="D11:G11"/>
    <mergeCell ref="G16:H16"/>
    <mergeCell ref="I16:J16"/>
    <mergeCell ref="I17:J17"/>
    <mergeCell ref="E22:F22"/>
    <mergeCell ref="G22:H22"/>
    <mergeCell ref="E18:F18"/>
    <mergeCell ref="D12:G12"/>
    <mergeCell ref="E4:J4"/>
    <mergeCell ref="G17:H17"/>
    <mergeCell ref="G18:H18"/>
    <mergeCell ref="E17:F17"/>
    <mergeCell ref="E13:G13"/>
    <mergeCell ref="D5:G5"/>
    <mergeCell ref="D6:G6"/>
    <mergeCell ref="E7:G7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G30:I30"/>
    <mergeCell ref="G26:I26"/>
    <mergeCell ref="I20:J20"/>
    <mergeCell ref="G29:I29"/>
    <mergeCell ref="D35:E35"/>
    <mergeCell ref="G35:I35"/>
    <mergeCell ref="C40:E40"/>
    <mergeCell ref="C41:E41"/>
    <mergeCell ref="C42:E42"/>
    <mergeCell ref="C43:E43"/>
    <mergeCell ref="C44:E44"/>
    <mergeCell ref="C52:E52"/>
    <mergeCell ref="C53:E53"/>
    <mergeCell ref="B54:E54"/>
    <mergeCell ref="C45:E45"/>
    <mergeCell ref="C46:E46"/>
    <mergeCell ref="C47:E47"/>
    <mergeCell ref="C48:E48"/>
    <mergeCell ref="C49:E49"/>
    <mergeCell ref="C71:E71"/>
    <mergeCell ref="C72:E72"/>
    <mergeCell ref="C73:E73"/>
    <mergeCell ref="B15:J1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50:E50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4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2" customWidth="1"/>
    <col min="2" max="2" width="14.42578125" style="2" customWidth="1"/>
    <col min="3" max="3" width="38.28515625" style="5" customWidth="1"/>
    <col min="4" max="4" width="4.5703125" style="2" customWidth="1"/>
    <col min="5" max="5" width="10.5703125" style="2" customWidth="1"/>
    <col min="6" max="6" width="9.85546875" style="2" customWidth="1"/>
    <col min="7" max="7" width="12.7109375" style="2" customWidth="1"/>
    <col min="8" max="16384" width="9.140625" style="2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48" t="s">
        <v>7</v>
      </c>
      <c r="B2" s="47"/>
      <c r="C2" s="246"/>
      <c r="D2" s="246"/>
      <c r="E2" s="246"/>
      <c r="F2" s="246"/>
      <c r="G2" s="247"/>
    </row>
    <row r="3" spans="1:7" ht="24.95" customHeight="1" x14ac:dyDescent="0.2">
      <c r="A3" s="48" t="s">
        <v>8</v>
      </c>
      <c r="B3" s="47"/>
      <c r="C3" s="246"/>
      <c r="D3" s="246"/>
      <c r="E3" s="246"/>
      <c r="F3" s="246"/>
      <c r="G3" s="247"/>
    </row>
    <row r="4" spans="1:7" ht="24.95" customHeight="1" x14ac:dyDescent="0.2">
      <c r="A4" s="48" t="s">
        <v>9</v>
      </c>
      <c r="B4" s="47"/>
      <c r="C4" s="246"/>
      <c r="D4" s="246"/>
      <c r="E4" s="246"/>
      <c r="F4" s="246"/>
      <c r="G4" s="24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E5454-1DAF-4C52-A521-F93882145190}">
  <sheetPr>
    <outlinePr summaryBelow="0"/>
  </sheetPr>
  <dimension ref="A1:BH33"/>
  <sheetViews>
    <sheetView zoomScaleNormal="100" workbookViewId="0">
      <pane ySplit="7" topLeftCell="A8" activePane="bottomLeft" state="frozen"/>
      <selection pane="bottomLeft" activeCell="F17" sqref="F17:F21"/>
    </sheetView>
  </sheetViews>
  <sheetFormatPr defaultRowHeight="12.75" outlineLevelRow="2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5703125" customWidth="1"/>
    <col min="8" max="18" width="0" hidden="1" customWidth="1"/>
    <col min="19" max="19" width="9.28515625" hidden="1" customWidth="1"/>
    <col min="20" max="20" width="9.14062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8" t="s">
        <v>6</v>
      </c>
      <c r="B1" s="248"/>
      <c r="C1" s="248"/>
      <c r="D1" s="248"/>
      <c r="E1" s="248"/>
      <c r="F1" s="248"/>
      <c r="G1" s="248"/>
      <c r="AG1" t="s">
        <v>92</v>
      </c>
    </row>
    <row r="2" spans="1:60" ht="24.95" customHeight="1" x14ac:dyDescent="0.2">
      <c r="A2" s="48" t="s">
        <v>7</v>
      </c>
      <c r="B2" s="47" t="s">
        <v>42</v>
      </c>
      <c r="C2" s="249" t="s">
        <v>43</v>
      </c>
      <c r="D2" s="250"/>
      <c r="E2" s="250"/>
      <c r="F2" s="250"/>
      <c r="G2" s="251"/>
      <c r="AG2" t="s">
        <v>93</v>
      </c>
    </row>
    <row r="3" spans="1:60" ht="24.95" customHeight="1" x14ac:dyDescent="0.2">
      <c r="A3" s="48" t="s">
        <v>8</v>
      </c>
      <c r="B3" s="47" t="s">
        <v>45</v>
      </c>
      <c r="C3" s="249" t="s">
        <v>46</v>
      </c>
      <c r="D3" s="250"/>
      <c r="E3" s="250"/>
      <c r="F3" s="250"/>
      <c r="G3" s="251"/>
      <c r="AC3" s="117" t="s">
        <v>94</v>
      </c>
      <c r="AG3" t="s">
        <v>95</v>
      </c>
    </row>
    <row r="4" spans="1:60" ht="24.95" customHeight="1" x14ac:dyDescent="0.2">
      <c r="A4" s="135" t="s">
        <v>9</v>
      </c>
      <c r="B4" s="136" t="s">
        <v>47</v>
      </c>
      <c r="C4" s="252" t="s">
        <v>48</v>
      </c>
      <c r="D4" s="253"/>
      <c r="E4" s="253"/>
      <c r="F4" s="253"/>
      <c r="G4" s="254"/>
      <c r="AG4" t="s">
        <v>96</v>
      </c>
    </row>
    <row r="5" spans="1:60" x14ac:dyDescent="0.2">
      <c r="D5" s="8"/>
    </row>
    <row r="6" spans="1:60" ht="38.25" x14ac:dyDescent="0.2">
      <c r="A6" s="138" t="s">
        <v>97</v>
      </c>
      <c r="B6" s="140" t="s">
        <v>98</v>
      </c>
      <c r="C6" s="140" t="s">
        <v>99</v>
      </c>
      <c r="D6" s="139" t="s">
        <v>100</v>
      </c>
      <c r="E6" s="138" t="s">
        <v>101</v>
      </c>
      <c r="F6" s="137" t="s">
        <v>102</v>
      </c>
      <c r="G6" s="138" t="s">
        <v>30</v>
      </c>
      <c r="H6" s="141" t="s">
        <v>31</v>
      </c>
      <c r="I6" s="141" t="s">
        <v>103</v>
      </c>
      <c r="J6" s="141" t="s">
        <v>32</v>
      </c>
      <c r="K6" s="141" t="s">
        <v>104</v>
      </c>
      <c r="L6" s="141" t="s">
        <v>105</v>
      </c>
      <c r="M6" s="141" t="s">
        <v>106</v>
      </c>
      <c r="N6" s="141" t="s">
        <v>107</v>
      </c>
      <c r="O6" s="141" t="s">
        <v>108</v>
      </c>
      <c r="P6" s="141" t="s">
        <v>109</v>
      </c>
      <c r="Q6" s="141" t="s">
        <v>110</v>
      </c>
      <c r="R6" s="141" t="s">
        <v>111</v>
      </c>
      <c r="S6" s="141" t="s">
        <v>112</v>
      </c>
      <c r="T6" s="141" t="s">
        <v>113</v>
      </c>
      <c r="U6" s="141" t="s">
        <v>114</v>
      </c>
      <c r="V6" s="141" t="s">
        <v>115</v>
      </c>
      <c r="W6" s="141" t="s">
        <v>116</v>
      </c>
      <c r="X6" s="141" t="s">
        <v>117</v>
      </c>
      <c r="Y6" s="141" t="s">
        <v>118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54" t="s">
        <v>119</v>
      </c>
      <c r="B8" s="155" t="s">
        <v>90</v>
      </c>
      <c r="C8" s="175" t="s">
        <v>28</v>
      </c>
      <c r="D8" s="156"/>
      <c r="E8" s="157"/>
      <c r="F8" s="158"/>
      <c r="G8" s="158">
        <f>SUMIF(AG9:AG15,"&lt;&gt;NOR",G9:G15)</f>
        <v>0</v>
      </c>
      <c r="H8" s="158"/>
      <c r="I8" s="158">
        <f>SUM(I9:I15)</f>
        <v>0</v>
      </c>
      <c r="J8" s="158"/>
      <c r="K8" s="158">
        <f>SUM(K9:K15)</f>
        <v>182000</v>
      </c>
      <c r="L8" s="158"/>
      <c r="M8" s="158">
        <f>SUM(M9:M15)</f>
        <v>0</v>
      </c>
      <c r="N8" s="157"/>
      <c r="O8" s="157">
        <f>SUM(O9:O15)</f>
        <v>0</v>
      </c>
      <c r="P8" s="157"/>
      <c r="Q8" s="157">
        <f>SUM(Q9:Q15)</f>
        <v>0</v>
      </c>
      <c r="R8" s="158"/>
      <c r="S8" s="158"/>
      <c r="T8" s="159"/>
      <c r="U8" s="153"/>
      <c r="V8" s="153">
        <f>SUM(V9:V15)</f>
        <v>0</v>
      </c>
      <c r="W8" s="153"/>
      <c r="X8" s="153"/>
      <c r="Y8" s="153"/>
      <c r="AG8" t="s">
        <v>120</v>
      </c>
    </row>
    <row r="9" spans="1:60" outlineLevel="1" x14ac:dyDescent="0.2">
      <c r="A9" s="168">
        <v>1</v>
      </c>
      <c r="B9" s="169" t="s">
        <v>121</v>
      </c>
      <c r="C9" s="176" t="s">
        <v>122</v>
      </c>
      <c r="D9" s="170" t="s">
        <v>123</v>
      </c>
      <c r="E9" s="171">
        <v>1</v>
      </c>
      <c r="F9" s="172"/>
      <c r="G9" s="173">
        <f>ROUND(E9*F9,2)</f>
        <v>0</v>
      </c>
      <c r="H9" s="172">
        <v>0</v>
      </c>
      <c r="I9" s="173">
        <f>ROUND(E9*H9,2)</f>
        <v>0</v>
      </c>
      <c r="J9" s="172">
        <v>15000</v>
      </c>
      <c r="K9" s="173">
        <f>ROUND(E9*J9,2)</f>
        <v>15000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/>
      <c r="S9" s="173" t="s">
        <v>124</v>
      </c>
      <c r="T9" s="174" t="s">
        <v>125</v>
      </c>
      <c r="U9" s="152">
        <v>0</v>
      </c>
      <c r="V9" s="152">
        <f>ROUND(E9*U9,2)</f>
        <v>0</v>
      </c>
      <c r="W9" s="152"/>
      <c r="X9" s="152" t="s">
        <v>126</v>
      </c>
      <c r="Y9" s="152" t="s">
        <v>127</v>
      </c>
      <c r="Z9" s="142"/>
      <c r="AA9" s="142"/>
      <c r="AB9" s="142"/>
      <c r="AC9" s="142"/>
      <c r="AD9" s="142"/>
      <c r="AE9" s="142"/>
      <c r="AF9" s="142"/>
      <c r="AG9" s="142" t="s">
        <v>128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1" x14ac:dyDescent="0.2">
      <c r="A10" s="168">
        <v>2</v>
      </c>
      <c r="B10" s="169" t="s">
        <v>129</v>
      </c>
      <c r="C10" s="176" t="s">
        <v>130</v>
      </c>
      <c r="D10" s="170" t="s">
        <v>123</v>
      </c>
      <c r="E10" s="171">
        <v>1</v>
      </c>
      <c r="F10" s="172"/>
      <c r="G10" s="173">
        <f>ROUND(E10*F10,2)</f>
        <v>0</v>
      </c>
      <c r="H10" s="172">
        <v>0</v>
      </c>
      <c r="I10" s="173">
        <f>ROUND(E10*H10,2)</f>
        <v>0</v>
      </c>
      <c r="J10" s="172">
        <v>35000</v>
      </c>
      <c r="K10" s="173">
        <f>ROUND(E10*J10,2)</f>
        <v>35000</v>
      </c>
      <c r="L10" s="173">
        <v>21</v>
      </c>
      <c r="M10" s="173">
        <f>G10*(1+L10/100)</f>
        <v>0</v>
      </c>
      <c r="N10" s="171">
        <v>0</v>
      </c>
      <c r="O10" s="171">
        <f>ROUND(E10*N10,2)</f>
        <v>0</v>
      </c>
      <c r="P10" s="171">
        <v>0</v>
      </c>
      <c r="Q10" s="171">
        <f>ROUND(E10*P10,2)</f>
        <v>0</v>
      </c>
      <c r="R10" s="173"/>
      <c r="S10" s="173" t="s">
        <v>124</v>
      </c>
      <c r="T10" s="174" t="s">
        <v>125</v>
      </c>
      <c r="U10" s="152">
        <v>0</v>
      </c>
      <c r="V10" s="152">
        <f>ROUND(E10*U10,2)</f>
        <v>0</v>
      </c>
      <c r="W10" s="152"/>
      <c r="X10" s="152" t="s">
        <v>126</v>
      </c>
      <c r="Y10" s="152" t="s">
        <v>127</v>
      </c>
      <c r="Z10" s="142"/>
      <c r="AA10" s="142"/>
      <c r="AB10" s="142"/>
      <c r="AC10" s="142"/>
      <c r="AD10" s="142"/>
      <c r="AE10" s="142"/>
      <c r="AF10" s="142"/>
      <c r="AG10" s="142" t="s">
        <v>128</v>
      </c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1" x14ac:dyDescent="0.2">
      <c r="A11" s="161">
        <v>3</v>
      </c>
      <c r="B11" s="162" t="s">
        <v>131</v>
      </c>
      <c r="C11" s="177" t="s">
        <v>132</v>
      </c>
      <c r="D11" s="163" t="s">
        <v>123</v>
      </c>
      <c r="E11" s="164">
        <v>1</v>
      </c>
      <c r="F11" s="165"/>
      <c r="G11" s="166">
        <f>ROUND(E11*F11,2)</f>
        <v>0</v>
      </c>
      <c r="H11" s="165">
        <v>0</v>
      </c>
      <c r="I11" s="166">
        <f>ROUND(E11*H11,2)</f>
        <v>0</v>
      </c>
      <c r="J11" s="165">
        <v>75000</v>
      </c>
      <c r="K11" s="166">
        <f>ROUND(E11*J11,2)</f>
        <v>75000</v>
      </c>
      <c r="L11" s="166">
        <v>21</v>
      </c>
      <c r="M11" s="166">
        <f>G11*(1+L11/100)</f>
        <v>0</v>
      </c>
      <c r="N11" s="164">
        <v>0</v>
      </c>
      <c r="O11" s="164">
        <f>ROUND(E11*N11,2)</f>
        <v>0</v>
      </c>
      <c r="P11" s="164">
        <v>0</v>
      </c>
      <c r="Q11" s="164">
        <f>ROUND(E11*P11,2)</f>
        <v>0</v>
      </c>
      <c r="R11" s="166"/>
      <c r="S11" s="166" t="s">
        <v>124</v>
      </c>
      <c r="T11" s="167" t="s">
        <v>125</v>
      </c>
      <c r="U11" s="152">
        <v>0</v>
      </c>
      <c r="V11" s="152">
        <f>ROUND(E11*U11,2)</f>
        <v>0</v>
      </c>
      <c r="W11" s="152"/>
      <c r="X11" s="152" t="s">
        <v>126</v>
      </c>
      <c r="Y11" s="152" t="s">
        <v>127</v>
      </c>
      <c r="Z11" s="142"/>
      <c r="AA11" s="142"/>
      <c r="AB11" s="142"/>
      <c r="AC11" s="142"/>
      <c r="AD11" s="142"/>
      <c r="AE11" s="142"/>
      <c r="AF11" s="142"/>
      <c r="AG11" s="142" t="s">
        <v>128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2" x14ac:dyDescent="0.2">
      <c r="A12" s="149"/>
      <c r="B12" s="150"/>
      <c r="C12" s="269" t="s">
        <v>133</v>
      </c>
      <c r="D12" s="270"/>
      <c r="E12" s="270"/>
      <c r="F12" s="270"/>
      <c r="G12" s="270"/>
      <c r="H12" s="152"/>
      <c r="I12" s="152"/>
      <c r="J12" s="152"/>
      <c r="K12" s="152"/>
      <c r="L12" s="152"/>
      <c r="M12" s="152"/>
      <c r="N12" s="151"/>
      <c r="O12" s="151"/>
      <c r="P12" s="151"/>
      <c r="Q12" s="151"/>
      <c r="R12" s="152"/>
      <c r="S12" s="152"/>
      <c r="T12" s="152"/>
      <c r="U12" s="152"/>
      <c r="V12" s="152"/>
      <c r="W12" s="152"/>
      <c r="X12" s="152"/>
      <c r="Y12" s="152"/>
      <c r="Z12" s="142"/>
      <c r="AA12" s="142"/>
      <c r="AB12" s="142"/>
      <c r="AC12" s="142"/>
      <c r="AD12" s="142"/>
      <c r="AE12" s="142"/>
      <c r="AF12" s="142"/>
      <c r="AG12" s="142" t="s">
        <v>134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 x14ac:dyDescent="0.2">
      <c r="A13" s="168">
        <v>4</v>
      </c>
      <c r="B13" s="169" t="s">
        <v>135</v>
      </c>
      <c r="C13" s="176" t="s">
        <v>136</v>
      </c>
      <c r="D13" s="170" t="s">
        <v>123</v>
      </c>
      <c r="E13" s="171">
        <v>1</v>
      </c>
      <c r="F13" s="172"/>
      <c r="G13" s="173">
        <f>ROUND(E13*F13,2)</f>
        <v>0</v>
      </c>
      <c r="H13" s="172">
        <v>0</v>
      </c>
      <c r="I13" s="173">
        <f>ROUND(E13*H13,2)</f>
        <v>0</v>
      </c>
      <c r="J13" s="172">
        <v>35000</v>
      </c>
      <c r="K13" s="173">
        <f>ROUND(E13*J13,2)</f>
        <v>35000</v>
      </c>
      <c r="L13" s="173">
        <v>21</v>
      </c>
      <c r="M13" s="173">
        <f>G13*(1+L13/100)</f>
        <v>0</v>
      </c>
      <c r="N13" s="171">
        <v>0</v>
      </c>
      <c r="O13" s="171">
        <f>ROUND(E13*N13,2)</f>
        <v>0</v>
      </c>
      <c r="P13" s="171">
        <v>0</v>
      </c>
      <c r="Q13" s="171">
        <f>ROUND(E13*P13,2)</f>
        <v>0</v>
      </c>
      <c r="R13" s="173"/>
      <c r="S13" s="173" t="s">
        <v>124</v>
      </c>
      <c r="T13" s="174" t="s">
        <v>125</v>
      </c>
      <c r="U13" s="152">
        <v>0</v>
      </c>
      <c r="V13" s="152">
        <f>ROUND(E13*U13,2)</f>
        <v>0</v>
      </c>
      <c r="W13" s="152"/>
      <c r="X13" s="152" t="s">
        <v>126</v>
      </c>
      <c r="Y13" s="152" t="s">
        <v>127</v>
      </c>
      <c r="Z13" s="142"/>
      <c r="AA13" s="142"/>
      <c r="AB13" s="142"/>
      <c r="AC13" s="142"/>
      <c r="AD13" s="142"/>
      <c r="AE13" s="142"/>
      <c r="AF13" s="142"/>
      <c r="AG13" s="142" t="s">
        <v>128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 x14ac:dyDescent="0.2">
      <c r="A14" s="168">
        <v>5</v>
      </c>
      <c r="B14" s="169" t="s">
        <v>137</v>
      </c>
      <c r="C14" s="176" t="s">
        <v>138</v>
      </c>
      <c r="D14" s="170" t="s">
        <v>123</v>
      </c>
      <c r="E14" s="171">
        <v>1</v>
      </c>
      <c r="F14" s="172"/>
      <c r="G14" s="173">
        <f>ROUND(E14*F14,2)</f>
        <v>0</v>
      </c>
      <c r="H14" s="172">
        <v>0</v>
      </c>
      <c r="I14" s="173">
        <f>ROUND(E14*H14,2)</f>
        <v>0</v>
      </c>
      <c r="J14" s="172">
        <v>15000</v>
      </c>
      <c r="K14" s="173">
        <f>ROUND(E14*J14,2)</f>
        <v>15000</v>
      </c>
      <c r="L14" s="173">
        <v>21</v>
      </c>
      <c r="M14" s="173">
        <f>G14*(1+L14/100)</f>
        <v>0</v>
      </c>
      <c r="N14" s="171">
        <v>0</v>
      </c>
      <c r="O14" s="171">
        <f>ROUND(E14*N14,2)</f>
        <v>0</v>
      </c>
      <c r="P14" s="171">
        <v>0</v>
      </c>
      <c r="Q14" s="171">
        <f>ROUND(E14*P14,2)</f>
        <v>0</v>
      </c>
      <c r="R14" s="173"/>
      <c r="S14" s="173" t="s">
        <v>124</v>
      </c>
      <c r="T14" s="174" t="s">
        <v>125</v>
      </c>
      <c r="U14" s="152">
        <v>0</v>
      </c>
      <c r="V14" s="152">
        <f>ROUND(E14*U14,2)</f>
        <v>0</v>
      </c>
      <c r="W14" s="152"/>
      <c r="X14" s="152" t="s">
        <v>126</v>
      </c>
      <c r="Y14" s="152" t="s">
        <v>127</v>
      </c>
      <c r="Z14" s="142"/>
      <c r="AA14" s="142"/>
      <c r="AB14" s="142"/>
      <c r="AC14" s="142"/>
      <c r="AD14" s="142"/>
      <c r="AE14" s="142"/>
      <c r="AF14" s="142"/>
      <c r="AG14" s="142" t="s">
        <v>128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1" x14ac:dyDescent="0.2">
      <c r="A15" s="168">
        <v>6</v>
      </c>
      <c r="B15" s="169" t="s">
        <v>139</v>
      </c>
      <c r="C15" s="176" t="s">
        <v>140</v>
      </c>
      <c r="D15" s="170" t="s">
        <v>123</v>
      </c>
      <c r="E15" s="171">
        <v>1</v>
      </c>
      <c r="F15" s="172"/>
      <c r="G15" s="173">
        <f>ROUND(E15*F15,2)</f>
        <v>0</v>
      </c>
      <c r="H15" s="172">
        <v>0</v>
      </c>
      <c r="I15" s="173">
        <f>ROUND(E15*H15,2)</f>
        <v>0</v>
      </c>
      <c r="J15" s="172">
        <v>7000</v>
      </c>
      <c r="K15" s="173">
        <f>ROUND(E15*J15,2)</f>
        <v>7000</v>
      </c>
      <c r="L15" s="173">
        <v>21</v>
      </c>
      <c r="M15" s="173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3"/>
      <c r="S15" s="173" t="s">
        <v>124</v>
      </c>
      <c r="T15" s="174" t="s">
        <v>125</v>
      </c>
      <c r="U15" s="152">
        <v>0</v>
      </c>
      <c r="V15" s="152">
        <f>ROUND(E15*U15,2)</f>
        <v>0</v>
      </c>
      <c r="W15" s="152"/>
      <c r="X15" s="152" t="s">
        <v>126</v>
      </c>
      <c r="Y15" s="152" t="s">
        <v>127</v>
      </c>
      <c r="Z15" s="142"/>
      <c r="AA15" s="142"/>
      <c r="AB15" s="142"/>
      <c r="AC15" s="142"/>
      <c r="AD15" s="142"/>
      <c r="AE15" s="142"/>
      <c r="AF15" s="142"/>
      <c r="AG15" s="142" t="s">
        <v>128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x14ac:dyDescent="0.2">
      <c r="A16" s="154" t="s">
        <v>119</v>
      </c>
      <c r="B16" s="155" t="s">
        <v>91</v>
      </c>
      <c r="C16" s="175" t="s">
        <v>29</v>
      </c>
      <c r="D16" s="156"/>
      <c r="E16" s="157"/>
      <c r="F16" s="158"/>
      <c r="G16" s="158">
        <f>SUMIF(AG17:AG21,"&lt;&gt;NOR",G17:G21)</f>
        <v>0</v>
      </c>
      <c r="H16" s="158"/>
      <c r="I16" s="158">
        <f>SUM(I17:I21)</f>
        <v>0</v>
      </c>
      <c r="J16" s="158"/>
      <c r="K16" s="158">
        <f>SUM(K17:K21)</f>
        <v>69500</v>
      </c>
      <c r="L16" s="158"/>
      <c r="M16" s="158">
        <f>SUM(M17:M21)</f>
        <v>0</v>
      </c>
      <c r="N16" s="157"/>
      <c r="O16" s="157">
        <f>SUM(O17:O21)</f>
        <v>0</v>
      </c>
      <c r="P16" s="157"/>
      <c r="Q16" s="157">
        <f>SUM(Q17:Q21)</f>
        <v>0</v>
      </c>
      <c r="R16" s="158"/>
      <c r="S16" s="158"/>
      <c r="T16" s="159"/>
      <c r="U16" s="153"/>
      <c r="V16" s="153">
        <f>SUM(V17:V21)</f>
        <v>0</v>
      </c>
      <c r="W16" s="153"/>
      <c r="X16" s="153"/>
      <c r="Y16" s="153"/>
      <c r="AG16" t="s">
        <v>120</v>
      </c>
    </row>
    <row r="17" spans="1:33" outlineLevel="1" x14ac:dyDescent="0.2">
      <c r="A17" s="168">
        <v>7</v>
      </c>
      <c r="B17" s="169" t="s">
        <v>141</v>
      </c>
      <c r="C17" s="176" t="s">
        <v>142</v>
      </c>
      <c r="D17" s="170" t="s">
        <v>143</v>
      </c>
      <c r="E17" s="171">
        <v>1</v>
      </c>
      <c r="F17" s="172"/>
      <c r="G17" s="173">
        <f>ROUND(E17*F17,2)</f>
        <v>0</v>
      </c>
      <c r="H17" s="172">
        <v>0</v>
      </c>
      <c r="I17" s="173">
        <f>ROUND(E17*H17,2)</f>
        <v>0</v>
      </c>
      <c r="J17" s="172">
        <v>7000</v>
      </c>
      <c r="K17" s="173">
        <f>ROUND(E17*J17,2)</f>
        <v>7000</v>
      </c>
      <c r="L17" s="173">
        <v>21</v>
      </c>
      <c r="M17" s="173">
        <f>G17*(1+L17/100)</f>
        <v>0</v>
      </c>
      <c r="N17" s="171">
        <v>0</v>
      </c>
      <c r="O17" s="171">
        <f>ROUND(E17*N17,2)</f>
        <v>0</v>
      </c>
      <c r="P17" s="171">
        <v>0</v>
      </c>
      <c r="Q17" s="171">
        <f>ROUND(E17*P17,2)</f>
        <v>0</v>
      </c>
      <c r="R17" s="173"/>
      <c r="S17" s="173" t="s">
        <v>144</v>
      </c>
      <c r="T17" s="174" t="s">
        <v>125</v>
      </c>
      <c r="U17" s="152">
        <v>0</v>
      </c>
      <c r="V17" s="152">
        <f>ROUND(E17*U17,2)</f>
        <v>0</v>
      </c>
      <c r="W17" s="152"/>
      <c r="X17" s="152" t="s">
        <v>145</v>
      </c>
      <c r="Y17" s="152" t="s">
        <v>127</v>
      </c>
      <c r="Z17" s="142"/>
      <c r="AA17" s="142"/>
      <c r="AB17" s="142"/>
      <c r="AC17" s="142"/>
      <c r="AD17" s="142"/>
      <c r="AE17" s="142"/>
      <c r="AF17" s="142"/>
      <c r="AG17" s="142" t="s">
        <v>146</v>
      </c>
    </row>
    <row r="18" spans="1:33" ht="22.5" outlineLevel="1" x14ac:dyDescent="0.2">
      <c r="A18" s="168">
        <v>8</v>
      </c>
      <c r="B18" s="169" t="s">
        <v>147</v>
      </c>
      <c r="C18" s="176" t="s">
        <v>148</v>
      </c>
      <c r="D18" s="170" t="s">
        <v>143</v>
      </c>
      <c r="E18" s="171">
        <v>1</v>
      </c>
      <c r="F18" s="172"/>
      <c r="G18" s="173">
        <f>ROUND(E18*F18,2)</f>
        <v>0</v>
      </c>
      <c r="H18" s="172">
        <v>0</v>
      </c>
      <c r="I18" s="173">
        <f>ROUND(E18*H18,2)</f>
        <v>0</v>
      </c>
      <c r="J18" s="172">
        <v>5000</v>
      </c>
      <c r="K18" s="173">
        <f>ROUND(E18*J18,2)</f>
        <v>5000</v>
      </c>
      <c r="L18" s="173">
        <v>21</v>
      </c>
      <c r="M18" s="173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3"/>
      <c r="S18" s="173" t="s">
        <v>144</v>
      </c>
      <c r="T18" s="174" t="s">
        <v>125</v>
      </c>
      <c r="U18" s="152">
        <v>0</v>
      </c>
      <c r="V18" s="152">
        <f>ROUND(E18*U18,2)</f>
        <v>0</v>
      </c>
      <c r="W18" s="152"/>
      <c r="X18" s="152" t="s">
        <v>145</v>
      </c>
      <c r="Y18" s="152" t="s">
        <v>127</v>
      </c>
      <c r="Z18" s="142"/>
      <c r="AA18" s="142"/>
      <c r="AB18" s="142"/>
      <c r="AC18" s="142"/>
      <c r="AD18" s="142"/>
      <c r="AE18" s="142"/>
      <c r="AF18" s="142"/>
      <c r="AG18" s="142" t="s">
        <v>146</v>
      </c>
    </row>
    <row r="19" spans="1:33" ht="22.5" outlineLevel="1" x14ac:dyDescent="0.2">
      <c r="A19" s="168">
        <v>9</v>
      </c>
      <c r="B19" s="169" t="s">
        <v>149</v>
      </c>
      <c r="C19" s="176" t="s">
        <v>150</v>
      </c>
      <c r="D19" s="170" t="s">
        <v>143</v>
      </c>
      <c r="E19" s="171">
        <v>1</v>
      </c>
      <c r="F19" s="172"/>
      <c r="G19" s="173">
        <f>ROUND(E19*F19,2)</f>
        <v>0</v>
      </c>
      <c r="H19" s="172">
        <v>0</v>
      </c>
      <c r="I19" s="173">
        <f>ROUND(E19*H19,2)</f>
        <v>0</v>
      </c>
      <c r="J19" s="172">
        <v>37500</v>
      </c>
      <c r="K19" s="173">
        <f>ROUND(E19*J19,2)</f>
        <v>37500</v>
      </c>
      <c r="L19" s="173">
        <v>21</v>
      </c>
      <c r="M19" s="173">
        <f>G19*(1+L19/100)</f>
        <v>0</v>
      </c>
      <c r="N19" s="171">
        <v>0</v>
      </c>
      <c r="O19" s="171">
        <f>ROUND(E19*N19,2)</f>
        <v>0</v>
      </c>
      <c r="P19" s="171">
        <v>0</v>
      </c>
      <c r="Q19" s="171">
        <f>ROUND(E19*P19,2)</f>
        <v>0</v>
      </c>
      <c r="R19" s="173"/>
      <c r="S19" s="173" t="s">
        <v>144</v>
      </c>
      <c r="T19" s="174" t="s">
        <v>125</v>
      </c>
      <c r="U19" s="152">
        <v>0</v>
      </c>
      <c r="V19" s="152">
        <f>ROUND(E19*U19,2)</f>
        <v>0</v>
      </c>
      <c r="W19" s="152"/>
      <c r="X19" s="152" t="s">
        <v>145</v>
      </c>
      <c r="Y19" s="152" t="s">
        <v>127</v>
      </c>
      <c r="Z19" s="142"/>
      <c r="AA19" s="142"/>
      <c r="AB19" s="142"/>
      <c r="AC19" s="142"/>
      <c r="AD19" s="142"/>
      <c r="AE19" s="142"/>
      <c r="AF19" s="142"/>
      <c r="AG19" s="142" t="s">
        <v>146</v>
      </c>
    </row>
    <row r="20" spans="1:33" outlineLevel="1" x14ac:dyDescent="0.2">
      <c r="A20" s="168">
        <v>10</v>
      </c>
      <c r="B20" s="169" t="s">
        <v>151</v>
      </c>
      <c r="C20" s="176" t="s">
        <v>152</v>
      </c>
      <c r="D20" s="170" t="s">
        <v>153</v>
      </c>
      <c r="E20" s="171">
        <v>1</v>
      </c>
      <c r="F20" s="172"/>
      <c r="G20" s="173">
        <f>ROUND(E20*F20,2)</f>
        <v>0</v>
      </c>
      <c r="H20" s="172">
        <v>0</v>
      </c>
      <c r="I20" s="173">
        <f>ROUND(E20*H20,2)</f>
        <v>0</v>
      </c>
      <c r="J20" s="172">
        <v>10000</v>
      </c>
      <c r="K20" s="173">
        <f>ROUND(E20*J20,2)</f>
        <v>10000</v>
      </c>
      <c r="L20" s="173">
        <v>21</v>
      </c>
      <c r="M20" s="173">
        <f>G20*(1+L20/100)</f>
        <v>0</v>
      </c>
      <c r="N20" s="171">
        <v>0</v>
      </c>
      <c r="O20" s="171">
        <f>ROUND(E20*N20,2)</f>
        <v>0</v>
      </c>
      <c r="P20" s="171">
        <v>0</v>
      </c>
      <c r="Q20" s="171">
        <f>ROUND(E20*P20,2)</f>
        <v>0</v>
      </c>
      <c r="R20" s="173"/>
      <c r="S20" s="173" t="s">
        <v>144</v>
      </c>
      <c r="T20" s="174" t="s">
        <v>125</v>
      </c>
      <c r="U20" s="152">
        <v>0</v>
      </c>
      <c r="V20" s="152">
        <f>ROUND(E20*U20,2)</f>
        <v>0</v>
      </c>
      <c r="W20" s="152"/>
      <c r="X20" s="152" t="s">
        <v>126</v>
      </c>
      <c r="Y20" s="152" t="s">
        <v>127</v>
      </c>
      <c r="Z20" s="142"/>
      <c r="AA20" s="142"/>
      <c r="AB20" s="142"/>
      <c r="AC20" s="142"/>
      <c r="AD20" s="142"/>
      <c r="AE20" s="142"/>
      <c r="AF20" s="142"/>
      <c r="AG20" s="142" t="s">
        <v>128</v>
      </c>
    </row>
    <row r="21" spans="1:33" outlineLevel="1" x14ac:dyDescent="0.2">
      <c r="A21" s="161">
        <v>11</v>
      </c>
      <c r="B21" s="162" t="s">
        <v>154</v>
      </c>
      <c r="C21" s="177" t="s">
        <v>155</v>
      </c>
      <c r="D21" s="163" t="s">
        <v>153</v>
      </c>
      <c r="E21" s="164">
        <v>1</v>
      </c>
      <c r="F21" s="165"/>
      <c r="G21" s="166">
        <f>ROUND(E21*F21,2)</f>
        <v>0</v>
      </c>
      <c r="H21" s="165">
        <v>0</v>
      </c>
      <c r="I21" s="166">
        <f>ROUND(E21*H21,2)</f>
        <v>0</v>
      </c>
      <c r="J21" s="165">
        <v>10000</v>
      </c>
      <c r="K21" s="166">
        <f>ROUND(E21*J21,2)</f>
        <v>10000</v>
      </c>
      <c r="L21" s="166">
        <v>21</v>
      </c>
      <c r="M21" s="166">
        <f>G21*(1+L21/100)</f>
        <v>0</v>
      </c>
      <c r="N21" s="164">
        <v>0</v>
      </c>
      <c r="O21" s="164">
        <f>ROUND(E21*N21,2)</f>
        <v>0</v>
      </c>
      <c r="P21" s="164">
        <v>0</v>
      </c>
      <c r="Q21" s="164">
        <f>ROUND(E21*P21,2)</f>
        <v>0</v>
      </c>
      <c r="R21" s="166"/>
      <c r="S21" s="166" t="s">
        <v>144</v>
      </c>
      <c r="T21" s="167" t="s">
        <v>125</v>
      </c>
      <c r="U21" s="152">
        <v>0</v>
      </c>
      <c r="V21" s="152">
        <f>ROUND(E21*U21,2)</f>
        <v>0</v>
      </c>
      <c r="W21" s="152"/>
      <c r="X21" s="152" t="s">
        <v>126</v>
      </c>
      <c r="Y21" s="152" t="s">
        <v>127</v>
      </c>
      <c r="Z21" s="142"/>
      <c r="AA21" s="142"/>
      <c r="AB21" s="142"/>
      <c r="AC21" s="142"/>
      <c r="AD21" s="142"/>
      <c r="AE21" s="142"/>
      <c r="AF21" s="142"/>
      <c r="AG21" s="142" t="s">
        <v>128</v>
      </c>
    </row>
    <row r="22" spans="1:33" x14ac:dyDescent="0.2">
      <c r="A22" s="2"/>
      <c r="B22" s="3"/>
      <c r="C22" s="178"/>
      <c r="D22" s="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AE22">
        <v>15</v>
      </c>
      <c r="AF22">
        <v>21</v>
      </c>
      <c r="AG22" t="s">
        <v>105</v>
      </c>
    </row>
    <row r="23" spans="1:33" x14ac:dyDescent="0.2">
      <c r="A23" s="145"/>
      <c r="B23" s="146" t="s">
        <v>30</v>
      </c>
      <c r="C23" s="179"/>
      <c r="D23" s="147"/>
      <c r="E23" s="148"/>
      <c r="F23" s="148"/>
      <c r="G23" s="160">
        <f>G8+G16</f>
        <v>0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AE23">
        <f>SUMIF(L7:L21,AE22,G7:G21)</f>
        <v>0</v>
      </c>
      <c r="AF23">
        <f>SUMIF(L7:L21,AF22,G7:G21)</f>
        <v>0</v>
      </c>
      <c r="AG23" t="s">
        <v>156</v>
      </c>
    </row>
    <row r="24" spans="1:33" x14ac:dyDescent="0.2">
      <c r="A24" s="2"/>
      <c r="B24" s="3"/>
      <c r="C24" s="178"/>
      <c r="D24" s="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33" x14ac:dyDescent="0.2">
      <c r="A25" s="2"/>
      <c r="B25" s="3"/>
      <c r="C25" s="178"/>
      <c r="D25" s="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33" x14ac:dyDescent="0.2">
      <c r="A26" s="255" t="s">
        <v>157</v>
      </c>
      <c r="B26" s="255"/>
      <c r="C26" s="256"/>
      <c r="D26" s="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33" x14ac:dyDescent="0.2">
      <c r="A27" s="257"/>
      <c r="B27" s="258"/>
      <c r="C27" s="259"/>
      <c r="D27" s="258"/>
      <c r="E27" s="258"/>
      <c r="F27" s="258"/>
      <c r="G27" s="260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AG27" t="s">
        <v>158</v>
      </c>
    </row>
    <row r="28" spans="1:33" x14ac:dyDescent="0.2">
      <c r="A28" s="261"/>
      <c r="B28" s="262"/>
      <c r="C28" s="263"/>
      <c r="D28" s="262"/>
      <c r="E28" s="262"/>
      <c r="F28" s="262"/>
      <c r="G28" s="264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33" x14ac:dyDescent="0.2">
      <c r="A29" s="261"/>
      <c r="B29" s="262"/>
      <c r="C29" s="263"/>
      <c r="D29" s="262"/>
      <c r="E29" s="262"/>
      <c r="F29" s="262"/>
      <c r="G29" s="264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33" x14ac:dyDescent="0.2">
      <c r="A30" s="261"/>
      <c r="B30" s="262"/>
      <c r="C30" s="263"/>
      <c r="D30" s="262"/>
      <c r="E30" s="262"/>
      <c r="F30" s="262"/>
      <c r="G30" s="264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33" x14ac:dyDescent="0.2">
      <c r="A31" s="265"/>
      <c r="B31" s="266"/>
      <c r="C31" s="267"/>
      <c r="D31" s="266"/>
      <c r="E31" s="266"/>
      <c r="F31" s="266"/>
      <c r="G31" s="268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33" x14ac:dyDescent="0.2">
      <c r="A32" s="2"/>
      <c r="B32" s="3"/>
      <c r="C32" s="178"/>
      <c r="D32" s="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3:33" x14ac:dyDescent="0.2">
      <c r="C33" s="180"/>
      <c r="D33" s="8"/>
      <c r="AG33" t="s">
        <v>159</v>
      </c>
    </row>
  </sheetData>
  <mergeCells count="7">
    <mergeCell ref="A27:G31"/>
    <mergeCell ref="C12:G12"/>
    <mergeCell ref="A1:G1"/>
    <mergeCell ref="C2:G2"/>
    <mergeCell ref="C3:G3"/>
    <mergeCell ref="C4:G4"/>
    <mergeCell ref="A26:C26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FDCAF-1111-4EF0-959B-BE2DC2190D66}">
  <sheetPr>
    <outlinePr summaryBelow="0"/>
  </sheetPr>
  <dimension ref="A1:BH30"/>
  <sheetViews>
    <sheetView workbookViewId="0">
      <pane ySplit="7" topLeftCell="A8" activePane="bottomLeft" state="frozen"/>
      <selection pane="bottomLeft" activeCell="F17" sqref="F17:F18"/>
    </sheetView>
  </sheetViews>
  <sheetFormatPr defaultRowHeight="12.75" outlineLevelRow="2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19" max="19" width="9.28515625" hidden="1" customWidth="1"/>
    <col min="20" max="20" width="9.140625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8" t="s">
        <v>6</v>
      </c>
      <c r="B1" s="248"/>
      <c r="C1" s="248"/>
      <c r="D1" s="248"/>
      <c r="E1" s="248"/>
      <c r="F1" s="248"/>
      <c r="G1" s="248"/>
      <c r="AG1" t="s">
        <v>92</v>
      </c>
    </row>
    <row r="2" spans="1:60" ht="24.95" customHeight="1" x14ac:dyDescent="0.2">
      <c r="A2" s="48" t="s">
        <v>7</v>
      </c>
      <c r="B2" s="47" t="s">
        <v>42</v>
      </c>
      <c r="C2" s="249" t="s">
        <v>43</v>
      </c>
      <c r="D2" s="250"/>
      <c r="E2" s="250"/>
      <c r="F2" s="250"/>
      <c r="G2" s="251"/>
      <c r="AG2" t="s">
        <v>93</v>
      </c>
    </row>
    <row r="3" spans="1:60" ht="24.95" customHeight="1" x14ac:dyDescent="0.2">
      <c r="A3" s="48" t="s">
        <v>8</v>
      </c>
      <c r="B3" s="47" t="s">
        <v>45</v>
      </c>
      <c r="C3" s="249" t="s">
        <v>46</v>
      </c>
      <c r="D3" s="250"/>
      <c r="E3" s="250"/>
      <c r="F3" s="250"/>
      <c r="G3" s="251"/>
      <c r="AC3" s="117" t="s">
        <v>94</v>
      </c>
      <c r="AG3" t="s">
        <v>95</v>
      </c>
    </row>
    <row r="4" spans="1:60" ht="24.95" customHeight="1" x14ac:dyDescent="0.2">
      <c r="A4" s="135" t="s">
        <v>9</v>
      </c>
      <c r="B4" s="136" t="s">
        <v>49</v>
      </c>
      <c r="C4" s="252" t="s">
        <v>50</v>
      </c>
      <c r="D4" s="253"/>
      <c r="E4" s="253"/>
      <c r="F4" s="253"/>
      <c r="G4" s="254"/>
      <c r="AG4" t="s">
        <v>96</v>
      </c>
    </row>
    <row r="5" spans="1:60" x14ac:dyDescent="0.2">
      <c r="D5" s="8"/>
    </row>
    <row r="6" spans="1:60" ht="38.25" x14ac:dyDescent="0.2">
      <c r="A6" s="138" t="s">
        <v>97</v>
      </c>
      <c r="B6" s="140" t="s">
        <v>98</v>
      </c>
      <c r="C6" s="140" t="s">
        <v>99</v>
      </c>
      <c r="D6" s="139" t="s">
        <v>100</v>
      </c>
      <c r="E6" s="138" t="s">
        <v>101</v>
      </c>
      <c r="F6" s="137" t="s">
        <v>102</v>
      </c>
      <c r="G6" s="138" t="s">
        <v>30</v>
      </c>
      <c r="H6" s="141" t="s">
        <v>31</v>
      </c>
      <c r="I6" s="141" t="s">
        <v>103</v>
      </c>
      <c r="J6" s="141" t="s">
        <v>32</v>
      </c>
      <c r="K6" s="141" t="s">
        <v>104</v>
      </c>
      <c r="L6" s="141" t="s">
        <v>105</v>
      </c>
      <c r="M6" s="141" t="s">
        <v>106</v>
      </c>
      <c r="N6" s="141" t="s">
        <v>107</v>
      </c>
      <c r="O6" s="141" t="s">
        <v>108</v>
      </c>
      <c r="P6" s="141" t="s">
        <v>109</v>
      </c>
      <c r="Q6" s="141" t="s">
        <v>110</v>
      </c>
      <c r="R6" s="141" t="s">
        <v>111</v>
      </c>
      <c r="S6" s="141" t="s">
        <v>112</v>
      </c>
      <c r="T6" s="141" t="s">
        <v>113</v>
      </c>
      <c r="U6" s="141" t="s">
        <v>114</v>
      </c>
      <c r="V6" s="141" t="s">
        <v>115</v>
      </c>
      <c r="W6" s="141" t="s">
        <v>116</v>
      </c>
      <c r="X6" s="141" t="s">
        <v>117</v>
      </c>
      <c r="Y6" s="141" t="s">
        <v>118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54" t="s">
        <v>119</v>
      </c>
      <c r="B8" s="155" t="s">
        <v>90</v>
      </c>
      <c r="C8" s="175" t="s">
        <v>28</v>
      </c>
      <c r="D8" s="156"/>
      <c r="E8" s="157"/>
      <c r="F8" s="158"/>
      <c r="G8" s="158">
        <f>SUMIF(AG9:AG15,"&lt;&gt;NOR",G9:G15)</f>
        <v>0</v>
      </c>
      <c r="H8" s="158"/>
      <c r="I8" s="158">
        <f>SUM(I9:I15)</f>
        <v>0</v>
      </c>
      <c r="J8" s="158"/>
      <c r="K8" s="158">
        <f>SUM(K9:K15)</f>
        <v>64000</v>
      </c>
      <c r="L8" s="158"/>
      <c r="M8" s="158">
        <f>SUM(M9:M15)</f>
        <v>0</v>
      </c>
      <c r="N8" s="157"/>
      <c r="O8" s="157">
        <f>SUM(O9:O15)</f>
        <v>0</v>
      </c>
      <c r="P8" s="157"/>
      <c r="Q8" s="157">
        <f>SUM(Q9:Q15)</f>
        <v>0</v>
      </c>
      <c r="R8" s="158"/>
      <c r="S8" s="158"/>
      <c r="T8" s="159"/>
      <c r="U8" s="153"/>
      <c r="V8" s="153">
        <f>SUM(V9:V15)</f>
        <v>0</v>
      </c>
      <c r="W8" s="153"/>
      <c r="X8" s="153"/>
      <c r="Y8" s="153"/>
      <c r="AG8" t="s">
        <v>120</v>
      </c>
    </row>
    <row r="9" spans="1:60" outlineLevel="1" x14ac:dyDescent="0.2">
      <c r="A9" s="168">
        <v>1</v>
      </c>
      <c r="B9" s="169" t="s">
        <v>121</v>
      </c>
      <c r="C9" s="176" t="s">
        <v>122</v>
      </c>
      <c r="D9" s="170" t="s">
        <v>123</v>
      </c>
      <c r="E9" s="171">
        <v>1</v>
      </c>
      <c r="F9" s="172"/>
      <c r="G9" s="173">
        <f>ROUND(E9*F9,2)</f>
        <v>0</v>
      </c>
      <c r="H9" s="172">
        <v>0</v>
      </c>
      <c r="I9" s="173">
        <f>ROUND(E9*H9,2)</f>
        <v>0</v>
      </c>
      <c r="J9" s="172">
        <v>5000</v>
      </c>
      <c r="K9" s="173">
        <f>ROUND(E9*J9,2)</f>
        <v>5000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/>
      <c r="S9" s="173" t="s">
        <v>124</v>
      </c>
      <c r="T9" s="174" t="s">
        <v>125</v>
      </c>
      <c r="U9" s="152">
        <v>0</v>
      </c>
      <c r="V9" s="152">
        <f>ROUND(E9*U9,2)</f>
        <v>0</v>
      </c>
      <c r="W9" s="152"/>
      <c r="X9" s="152" t="s">
        <v>126</v>
      </c>
      <c r="Y9" s="152" t="s">
        <v>127</v>
      </c>
      <c r="Z9" s="142"/>
      <c r="AA9" s="142"/>
      <c r="AB9" s="142"/>
      <c r="AC9" s="142"/>
      <c r="AD9" s="142"/>
      <c r="AE9" s="142"/>
      <c r="AF9" s="142"/>
      <c r="AG9" s="142" t="s">
        <v>128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1" x14ac:dyDescent="0.2">
      <c r="A10" s="168">
        <v>2</v>
      </c>
      <c r="B10" s="169" t="s">
        <v>129</v>
      </c>
      <c r="C10" s="176" t="s">
        <v>130</v>
      </c>
      <c r="D10" s="170" t="s">
        <v>123</v>
      </c>
      <c r="E10" s="171">
        <v>1</v>
      </c>
      <c r="F10" s="172"/>
      <c r="G10" s="173">
        <f>ROUND(E10*F10,2)</f>
        <v>0</v>
      </c>
      <c r="H10" s="172">
        <v>0</v>
      </c>
      <c r="I10" s="173">
        <f>ROUND(E10*H10,2)</f>
        <v>0</v>
      </c>
      <c r="J10" s="172">
        <v>13000</v>
      </c>
      <c r="K10" s="173">
        <f>ROUND(E10*J10,2)</f>
        <v>13000</v>
      </c>
      <c r="L10" s="173">
        <v>21</v>
      </c>
      <c r="M10" s="173">
        <f>G10*(1+L10/100)</f>
        <v>0</v>
      </c>
      <c r="N10" s="171">
        <v>0</v>
      </c>
      <c r="O10" s="171">
        <f>ROUND(E10*N10,2)</f>
        <v>0</v>
      </c>
      <c r="P10" s="171">
        <v>0</v>
      </c>
      <c r="Q10" s="171">
        <f>ROUND(E10*P10,2)</f>
        <v>0</v>
      </c>
      <c r="R10" s="173"/>
      <c r="S10" s="173" t="s">
        <v>124</v>
      </c>
      <c r="T10" s="174" t="s">
        <v>125</v>
      </c>
      <c r="U10" s="152">
        <v>0</v>
      </c>
      <c r="V10" s="152">
        <f>ROUND(E10*U10,2)</f>
        <v>0</v>
      </c>
      <c r="W10" s="152"/>
      <c r="X10" s="152" t="s">
        <v>126</v>
      </c>
      <c r="Y10" s="152" t="s">
        <v>127</v>
      </c>
      <c r="Z10" s="142"/>
      <c r="AA10" s="142"/>
      <c r="AB10" s="142"/>
      <c r="AC10" s="142"/>
      <c r="AD10" s="142"/>
      <c r="AE10" s="142"/>
      <c r="AF10" s="142"/>
      <c r="AG10" s="142" t="s">
        <v>128</v>
      </c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1" x14ac:dyDescent="0.2">
      <c r="A11" s="161">
        <v>3</v>
      </c>
      <c r="B11" s="162" t="s">
        <v>131</v>
      </c>
      <c r="C11" s="177" t="s">
        <v>132</v>
      </c>
      <c r="D11" s="163" t="s">
        <v>123</v>
      </c>
      <c r="E11" s="164">
        <v>1</v>
      </c>
      <c r="F11" s="165"/>
      <c r="G11" s="166">
        <f>ROUND(E11*F11,2)</f>
        <v>0</v>
      </c>
      <c r="H11" s="165">
        <v>0</v>
      </c>
      <c r="I11" s="166">
        <f>ROUND(E11*H11,2)</f>
        <v>0</v>
      </c>
      <c r="J11" s="165">
        <v>25000</v>
      </c>
      <c r="K11" s="166">
        <f>ROUND(E11*J11,2)</f>
        <v>25000</v>
      </c>
      <c r="L11" s="166">
        <v>21</v>
      </c>
      <c r="M11" s="166">
        <f>G11*(1+L11/100)</f>
        <v>0</v>
      </c>
      <c r="N11" s="164">
        <v>0</v>
      </c>
      <c r="O11" s="164">
        <f>ROUND(E11*N11,2)</f>
        <v>0</v>
      </c>
      <c r="P11" s="164">
        <v>0</v>
      </c>
      <c r="Q11" s="164">
        <f>ROUND(E11*P11,2)</f>
        <v>0</v>
      </c>
      <c r="R11" s="166"/>
      <c r="S11" s="166" t="s">
        <v>124</v>
      </c>
      <c r="T11" s="167" t="s">
        <v>125</v>
      </c>
      <c r="U11" s="152">
        <v>0</v>
      </c>
      <c r="V11" s="152">
        <f>ROUND(E11*U11,2)</f>
        <v>0</v>
      </c>
      <c r="W11" s="152"/>
      <c r="X11" s="152" t="s">
        <v>126</v>
      </c>
      <c r="Y11" s="152" t="s">
        <v>127</v>
      </c>
      <c r="Z11" s="142"/>
      <c r="AA11" s="142"/>
      <c r="AB11" s="142"/>
      <c r="AC11" s="142"/>
      <c r="AD11" s="142"/>
      <c r="AE11" s="142"/>
      <c r="AF11" s="142"/>
      <c r="AG11" s="142" t="s">
        <v>128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2" x14ac:dyDescent="0.2">
      <c r="A12" s="149"/>
      <c r="B12" s="150"/>
      <c r="C12" s="269" t="s">
        <v>133</v>
      </c>
      <c r="D12" s="270"/>
      <c r="E12" s="270"/>
      <c r="F12" s="270"/>
      <c r="G12" s="270"/>
      <c r="H12" s="152"/>
      <c r="I12" s="152"/>
      <c r="J12" s="152"/>
      <c r="K12" s="152"/>
      <c r="L12" s="152"/>
      <c r="M12" s="152"/>
      <c r="N12" s="151"/>
      <c r="O12" s="151"/>
      <c r="P12" s="151"/>
      <c r="Q12" s="151"/>
      <c r="R12" s="152"/>
      <c r="S12" s="152"/>
      <c r="T12" s="152"/>
      <c r="U12" s="152"/>
      <c r="V12" s="152"/>
      <c r="W12" s="152"/>
      <c r="X12" s="152"/>
      <c r="Y12" s="152"/>
      <c r="Z12" s="142"/>
      <c r="AA12" s="142"/>
      <c r="AB12" s="142"/>
      <c r="AC12" s="142"/>
      <c r="AD12" s="142"/>
      <c r="AE12" s="142"/>
      <c r="AF12" s="142"/>
      <c r="AG12" s="142" t="s">
        <v>134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 x14ac:dyDescent="0.2">
      <c r="A13" s="168">
        <v>4</v>
      </c>
      <c r="B13" s="169" t="s">
        <v>135</v>
      </c>
      <c r="C13" s="176" t="s">
        <v>136</v>
      </c>
      <c r="D13" s="170" t="s">
        <v>123</v>
      </c>
      <c r="E13" s="171">
        <v>1</v>
      </c>
      <c r="F13" s="172"/>
      <c r="G13" s="173">
        <f>ROUND(E13*F13,2)</f>
        <v>0</v>
      </c>
      <c r="H13" s="172">
        <v>0</v>
      </c>
      <c r="I13" s="173">
        <f>ROUND(E13*H13,2)</f>
        <v>0</v>
      </c>
      <c r="J13" s="172">
        <v>13000</v>
      </c>
      <c r="K13" s="173">
        <f>ROUND(E13*J13,2)</f>
        <v>13000</v>
      </c>
      <c r="L13" s="173">
        <v>21</v>
      </c>
      <c r="M13" s="173">
        <f>G13*(1+L13/100)</f>
        <v>0</v>
      </c>
      <c r="N13" s="171">
        <v>0</v>
      </c>
      <c r="O13" s="171">
        <f>ROUND(E13*N13,2)</f>
        <v>0</v>
      </c>
      <c r="P13" s="171">
        <v>0</v>
      </c>
      <c r="Q13" s="171">
        <f>ROUND(E13*P13,2)</f>
        <v>0</v>
      </c>
      <c r="R13" s="173"/>
      <c r="S13" s="173" t="s">
        <v>124</v>
      </c>
      <c r="T13" s="174" t="s">
        <v>125</v>
      </c>
      <c r="U13" s="152">
        <v>0</v>
      </c>
      <c r="V13" s="152">
        <f>ROUND(E13*U13,2)</f>
        <v>0</v>
      </c>
      <c r="W13" s="152"/>
      <c r="X13" s="152" t="s">
        <v>126</v>
      </c>
      <c r="Y13" s="152" t="s">
        <v>127</v>
      </c>
      <c r="Z13" s="142"/>
      <c r="AA13" s="142"/>
      <c r="AB13" s="142"/>
      <c r="AC13" s="142"/>
      <c r="AD13" s="142"/>
      <c r="AE13" s="142"/>
      <c r="AF13" s="142"/>
      <c r="AG13" s="142" t="s">
        <v>128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 x14ac:dyDescent="0.2">
      <c r="A14" s="168">
        <v>5</v>
      </c>
      <c r="B14" s="169" t="s">
        <v>137</v>
      </c>
      <c r="C14" s="176" t="s">
        <v>138</v>
      </c>
      <c r="D14" s="170" t="s">
        <v>123</v>
      </c>
      <c r="E14" s="171">
        <v>1</v>
      </c>
      <c r="F14" s="172"/>
      <c r="G14" s="173">
        <f>ROUND(E14*F14,2)</f>
        <v>0</v>
      </c>
      <c r="H14" s="172">
        <v>0</v>
      </c>
      <c r="I14" s="173">
        <f>ROUND(E14*H14,2)</f>
        <v>0</v>
      </c>
      <c r="J14" s="172">
        <v>5000</v>
      </c>
      <c r="K14" s="173">
        <f>ROUND(E14*J14,2)</f>
        <v>5000</v>
      </c>
      <c r="L14" s="173">
        <v>21</v>
      </c>
      <c r="M14" s="173">
        <f>G14*(1+L14/100)</f>
        <v>0</v>
      </c>
      <c r="N14" s="171">
        <v>0</v>
      </c>
      <c r="O14" s="171">
        <f>ROUND(E14*N14,2)</f>
        <v>0</v>
      </c>
      <c r="P14" s="171">
        <v>0</v>
      </c>
      <c r="Q14" s="171">
        <f>ROUND(E14*P14,2)</f>
        <v>0</v>
      </c>
      <c r="R14" s="173"/>
      <c r="S14" s="173" t="s">
        <v>124</v>
      </c>
      <c r="T14" s="174" t="s">
        <v>125</v>
      </c>
      <c r="U14" s="152">
        <v>0</v>
      </c>
      <c r="V14" s="152">
        <f>ROUND(E14*U14,2)</f>
        <v>0</v>
      </c>
      <c r="W14" s="152"/>
      <c r="X14" s="152" t="s">
        <v>126</v>
      </c>
      <c r="Y14" s="152" t="s">
        <v>127</v>
      </c>
      <c r="Z14" s="142"/>
      <c r="AA14" s="142"/>
      <c r="AB14" s="142"/>
      <c r="AC14" s="142"/>
      <c r="AD14" s="142"/>
      <c r="AE14" s="142"/>
      <c r="AF14" s="142"/>
      <c r="AG14" s="142" t="s">
        <v>128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1" x14ac:dyDescent="0.2">
      <c r="A15" s="168">
        <v>6</v>
      </c>
      <c r="B15" s="169" t="s">
        <v>139</v>
      </c>
      <c r="C15" s="176" t="s">
        <v>140</v>
      </c>
      <c r="D15" s="170" t="s">
        <v>123</v>
      </c>
      <c r="E15" s="171">
        <v>1</v>
      </c>
      <c r="F15" s="172"/>
      <c r="G15" s="173">
        <f>ROUND(E15*F15,2)</f>
        <v>0</v>
      </c>
      <c r="H15" s="172">
        <v>0</v>
      </c>
      <c r="I15" s="173">
        <f>ROUND(E15*H15,2)</f>
        <v>0</v>
      </c>
      <c r="J15" s="172">
        <v>3000</v>
      </c>
      <c r="K15" s="173">
        <f>ROUND(E15*J15,2)</f>
        <v>3000</v>
      </c>
      <c r="L15" s="173">
        <v>21</v>
      </c>
      <c r="M15" s="173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3"/>
      <c r="S15" s="173" t="s">
        <v>124</v>
      </c>
      <c r="T15" s="174" t="s">
        <v>125</v>
      </c>
      <c r="U15" s="152">
        <v>0</v>
      </c>
      <c r="V15" s="152">
        <f>ROUND(E15*U15,2)</f>
        <v>0</v>
      </c>
      <c r="W15" s="152"/>
      <c r="X15" s="152" t="s">
        <v>126</v>
      </c>
      <c r="Y15" s="152" t="s">
        <v>127</v>
      </c>
      <c r="Z15" s="142"/>
      <c r="AA15" s="142"/>
      <c r="AB15" s="142"/>
      <c r="AC15" s="142"/>
      <c r="AD15" s="142"/>
      <c r="AE15" s="142"/>
      <c r="AF15" s="142"/>
      <c r="AG15" s="142" t="s">
        <v>128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x14ac:dyDescent="0.2">
      <c r="A16" s="154" t="s">
        <v>119</v>
      </c>
      <c r="B16" s="155" t="s">
        <v>91</v>
      </c>
      <c r="C16" s="175" t="s">
        <v>29</v>
      </c>
      <c r="D16" s="156"/>
      <c r="E16" s="157"/>
      <c r="F16" s="158"/>
      <c r="G16" s="158">
        <f>SUMIF(AG17:AG18,"&lt;&gt;NOR",G17:G18)</f>
        <v>0</v>
      </c>
      <c r="H16" s="158"/>
      <c r="I16" s="158">
        <f>SUM(I17:I18)</f>
        <v>0</v>
      </c>
      <c r="J16" s="158"/>
      <c r="K16" s="158">
        <f>SUM(K17:K18)</f>
        <v>15500</v>
      </c>
      <c r="L16" s="158"/>
      <c r="M16" s="158">
        <f>SUM(M17:M18)</f>
        <v>0</v>
      </c>
      <c r="N16" s="157"/>
      <c r="O16" s="157">
        <f>SUM(O17:O18)</f>
        <v>0</v>
      </c>
      <c r="P16" s="157"/>
      <c r="Q16" s="157">
        <f>SUM(Q17:Q18)</f>
        <v>0</v>
      </c>
      <c r="R16" s="158"/>
      <c r="S16" s="158"/>
      <c r="T16" s="159"/>
      <c r="U16" s="153"/>
      <c r="V16" s="153">
        <f>SUM(V17:V18)</f>
        <v>0</v>
      </c>
      <c r="W16" s="153"/>
      <c r="X16" s="153"/>
      <c r="Y16" s="153"/>
      <c r="AG16" t="s">
        <v>120</v>
      </c>
    </row>
    <row r="17" spans="1:33" outlineLevel="1" x14ac:dyDescent="0.2">
      <c r="A17" s="168">
        <v>7</v>
      </c>
      <c r="B17" s="169" t="s">
        <v>141</v>
      </c>
      <c r="C17" s="176" t="s">
        <v>142</v>
      </c>
      <c r="D17" s="170" t="s">
        <v>143</v>
      </c>
      <c r="E17" s="171">
        <v>1</v>
      </c>
      <c r="F17" s="172"/>
      <c r="G17" s="173">
        <f>ROUND(E17*F17,2)</f>
        <v>0</v>
      </c>
      <c r="H17" s="172">
        <v>0</v>
      </c>
      <c r="I17" s="173">
        <f>ROUND(E17*H17,2)</f>
        <v>0</v>
      </c>
      <c r="J17" s="172">
        <v>3000</v>
      </c>
      <c r="K17" s="173">
        <f>ROUND(E17*J17,2)</f>
        <v>3000</v>
      </c>
      <c r="L17" s="173">
        <v>21</v>
      </c>
      <c r="M17" s="173">
        <f>G17*(1+L17/100)</f>
        <v>0</v>
      </c>
      <c r="N17" s="171">
        <v>0</v>
      </c>
      <c r="O17" s="171">
        <f>ROUND(E17*N17,2)</f>
        <v>0</v>
      </c>
      <c r="P17" s="171">
        <v>0</v>
      </c>
      <c r="Q17" s="171">
        <f>ROUND(E17*P17,2)</f>
        <v>0</v>
      </c>
      <c r="R17" s="173"/>
      <c r="S17" s="173" t="s">
        <v>144</v>
      </c>
      <c r="T17" s="174" t="s">
        <v>125</v>
      </c>
      <c r="U17" s="152">
        <v>0</v>
      </c>
      <c r="V17" s="152">
        <f>ROUND(E17*U17,2)</f>
        <v>0</v>
      </c>
      <c r="W17" s="152"/>
      <c r="X17" s="152" t="s">
        <v>145</v>
      </c>
      <c r="Y17" s="152" t="s">
        <v>127</v>
      </c>
      <c r="Z17" s="142"/>
      <c r="AA17" s="142"/>
      <c r="AB17" s="142"/>
      <c r="AC17" s="142"/>
      <c r="AD17" s="142"/>
      <c r="AE17" s="142"/>
      <c r="AF17" s="142"/>
      <c r="AG17" s="142" t="s">
        <v>146</v>
      </c>
    </row>
    <row r="18" spans="1:33" ht="22.5" outlineLevel="1" x14ac:dyDescent="0.2">
      <c r="A18" s="161">
        <v>8</v>
      </c>
      <c r="B18" s="162" t="s">
        <v>149</v>
      </c>
      <c r="C18" s="177" t="s">
        <v>150</v>
      </c>
      <c r="D18" s="163" t="s">
        <v>143</v>
      </c>
      <c r="E18" s="164">
        <v>1</v>
      </c>
      <c r="F18" s="165"/>
      <c r="G18" s="166">
        <f>ROUND(E18*F18,2)</f>
        <v>0</v>
      </c>
      <c r="H18" s="165">
        <v>0</v>
      </c>
      <c r="I18" s="166">
        <f>ROUND(E18*H18,2)</f>
        <v>0</v>
      </c>
      <c r="J18" s="165">
        <v>12500</v>
      </c>
      <c r="K18" s="166">
        <f>ROUND(E18*J18,2)</f>
        <v>12500</v>
      </c>
      <c r="L18" s="166">
        <v>21</v>
      </c>
      <c r="M18" s="166">
        <f>G18*(1+L18/100)</f>
        <v>0</v>
      </c>
      <c r="N18" s="164">
        <v>0</v>
      </c>
      <c r="O18" s="164">
        <f>ROUND(E18*N18,2)</f>
        <v>0</v>
      </c>
      <c r="P18" s="164">
        <v>0</v>
      </c>
      <c r="Q18" s="164">
        <f>ROUND(E18*P18,2)</f>
        <v>0</v>
      </c>
      <c r="R18" s="166"/>
      <c r="S18" s="166" t="s">
        <v>144</v>
      </c>
      <c r="T18" s="167" t="s">
        <v>125</v>
      </c>
      <c r="U18" s="152">
        <v>0</v>
      </c>
      <c r="V18" s="152">
        <f>ROUND(E18*U18,2)</f>
        <v>0</v>
      </c>
      <c r="W18" s="152"/>
      <c r="X18" s="152" t="s">
        <v>145</v>
      </c>
      <c r="Y18" s="152" t="s">
        <v>127</v>
      </c>
      <c r="Z18" s="142"/>
      <c r="AA18" s="142"/>
      <c r="AB18" s="142"/>
      <c r="AC18" s="142"/>
      <c r="AD18" s="142"/>
      <c r="AE18" s="142"/>
      <c r="AF18" s="142"/>
      <c r="AG18" s="142" t="s">
        <v>146</v>
      </c>
    </row>
    <row r="19" spans="1:33" x14ac:dyDescent="0.2">
      <c r="A19" s="2"/>
      <c r="B19" s="3"/>
      <c r="C19" s="178"/>
      <c r="D19" s="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AE19">
        <v>15</v>
      </c>
      <c r="AF19">
        <v>21</v>
      </c>
      <c r="AG19" t="s">
        <v>105</v>
      </c>
    </row>
    <row r="20" spans="1:33" x14ac:dyDescent="0.2">
      <c r="A20" s="145"/>
      <c r="B20" s="146" t="s">
        <v>30</v>
      </c>
      <c r="C20" s="179"/>
      <c r="D20" s="147"/>
      <c r="E20" s="148"/>
      <c r="F20" s="148"/>
      <c r="G20" s="160">
        <f>G8+G16</f>
        <v>0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AE20">
        <f>SUMIF(L7:L18,AE19,G7:G18)</f>
        <v>0</v>
      </c>
      <c r="AF20">
        <f>SUMIF(L7:L18,AF19,G7:G18)</f>
        <v>0</v>
      </c>
      <c r="AG20" t="s">
        <v>156</v>
      </c>
    </row>
    <row r="21" spans="1:33" x14ac:dyDescent="0.2">
      <c r="A21" s="2"/>
      <c r="B21" s="3"/>
      <c r="C21" s="178"/>
      <c r="D21" s="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33" x14ac:dyDescent="0.2">
      <c r="A22" s="2"/>
      <c r="B22" s="3"/>
      <c r="C22" s="178"/>
      <c r="D22" s="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33" x14ac:dyDescent="0.2">
      <c r="A23" s="255" t="s">
        <v>157</v>
      </c>
      <c r="B23" s="255"/>
      <c r="C23" s="256"/>
      <c r="D23" s="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33" x14ac:dyDescent="0.2">
      <c r="A24" s="257"/>
      <c r="B24" s="258"/>
      <c r="C24" s="259"/>
      <c r="D24" s="258"/>
      <c r="E24" s="258"/>
      <c r="F24" s="258"/>
      <c r="G24" s="260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AG24" t="s">
        <v>158</v>
      </c>
    </row>
    <row r="25" spans="1:33" x14ac:dyDescent="0.2">
      <c r="A25" s="261"/>
      <c r="B25" s="262"/>
      <c r="C25" s="263"/>
      <c r="D25" s="262"/>
      <c r="E25" s="262"/>
      <c r="F25" s="262"/>
      <c r="G25" s="264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33" x14ac:dyDescent="0.2">
      <c r="A26" s="261"/>
      <c r="B26" s="262"/>
      <c r="C26" s="263"/>
      <c r="D26" s="262"/>
      <c r="E26" s="262"/>
      <c r="F26" s="262"/>
      <c r="G26" s="264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33" x14ac:dyDescent="0.2">
      <c r="A27" s="261"/>
      <c r="B27" s="262"/>
      <c r="C27" s="263"/>
      <c r="D27" s="262"/>
      <c r="E27" s="262"/>
      <c r="F27" s="262"/>
      <c r="G27" s="264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33" x14ac:dyDescent="0.2">
      <c r="A28" s="265"/>
      <c r="B28" s="266"/>
      <c r="C28" s="267"/>
      <c r="D28" s="266"/>
      <c r="E28" s="266"/>
      <c r="F28" s="266"/>
      <c r="G28" s="268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33" x14ac:dyDescent="0.2">
      <c r="A29" s="2"/>
      <c r="B29" s="3"/>
      <c r="C29" s="178"/>
      <c r="D29" s="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33" x14ac:dyDescent="0.2">
      <c r="C30" s="180"/>
      <c r="D30" s="8"/>
      <c r="AG30" t="s">
        <v>159</v>
      </c>
    </row>
  </sheetData>
  <mergeCells count="7">
    <mergeCell ref="A24:G28"/>
    <mergeCell ref="C12:G12"/>
    <mergeCell ref="A1:G1"/>
    <mergeCell ref="C2:G2"/>
    <mergeCell ref="C3:G3"/>
    <mergeCell ref="C4:G4"/>
    <mergeCell ref="A23:C23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08568-07CE-4D81-8CDD-6D726A921074}">
  <sheetPr>
    <outlinePr summaryBelow="0"/>
  </sheetPr>
  <dimension ref="A1:BH147"/>
  <sheetViews>
    <sheetView workbookViewId="0">
      <pane ySplit="7" topLeftCell="A8" activePane="bottomLeft" state="frozen"/>
      <selection pane="bottomLeft" activeCell="F132" sqref="F132:F135"/>
    </sheetView>
  </sheetViews>
  <sheetFormatPr defaultRowHeight="12.75" outlineLevelRow="3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19" max="19" width="0.140625" hidden="1" customWidth="1"/>
    <col min="20" max="20" width="9.14062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8" t="s">
        <v>6</v>
      </c>
      <c r="B1" s="248"/>
      <c r="C1" s="248"/>
      <c r="D1" s="248"/>
      <c r="E1" s="248"/>
      <c r="F1" s="248"/>
      <c r="G1" s="248"/>
      <c r="AG1" t="s">
        <v>92</v>
      </c>
    </row>
    <row r="2" spans="1:60" ht="24.95" customHeight="1" x14ac:dyDescent="0.2">
      <c r="A2" s="48" t="s">
        <v>7</v>
      </c>
      <c r="B2" s="47" t="s">
        <v>42</v>
      </c>
      <c r="C2" s="249" t="s">
        <v>43</v>
      </c>
      <c r="D2" s="250"/>
      <c r="E2" s="250"/>
      <c r="F2" s="250"/>
      <c r="G2" s="251"/>
      <c r="AG2" t="s">
        <v>93</v>
      </c>
    </row>
    <row r="3" spans="1:60" ht="24.95" customHeight="1" x14ac:dyDescent="0.2">
      <c r="A3" s="48" t="s">
        <v>8</v>
      </c>
      <c r="B3" s="47" t="s">
        <v>51</v>
      </c>
      <c r="C3" s="249" t="s">
        <v>52</v>
      </c>
      <c r="D3" s="250"/>
      <c r="E3" s="250"/>
      <c r="F3" s="250"/>
      <c r="G3" s="251"/>
      <c r="AC3" s="117" t="s">
        <v>93</v>
      </c>
      <c r="AG3" t="s">
        <v>95</v>
      </c>
    </row>
    <row r="4" spans="1:60" ht="24.95" customHeight="1" x14ac:dyDescent="0.2">
      <c r="A4" s="135" t="s">
        <v>9</v>
      </c>
      <c r="B4" s="136" t="s">
        <v>53</v>
      </c>
      <c r="C4" s="252" t="s">
        <v>54</v>
      </c>
      <c r="D4" s="253"/>
      <c r="E4" s="253"/>
      <c r="F4" s="253"/>
      <c r="G4" s="254"/>
      <c r="AG4" t="s">
        <v>96</v>
      </c>
    </row>
    <row r="5" spans="1:60" x14ac:dyDescent="0.2">
      <c r="D5" s="8"/>
    </row>
    <row r="6" spans="1:60" ht="36" customHeight="1" x14ac:dyDescent="0.2">
      <c r="A6" s="138" t="s">
        <v>97</v>
      </c>
      <c r="B6" s="140" t="s">
        <v>98</v>
      </c>
      <c r="C6" s="140" t="s">
        <v>99</v>
      </c>
      <c r="D6" s="139" t="s">
        <v>100</v>
      </c>
      <c r="E6" s="138" t="s">
        <v>101</v>
      </c>
      <c r="F6" s="137" t="s">
        <v>102</v>
      </c>
      <c r="G6" s="138" t="s">
        <v>30</v>
      </c>
      <c r="H6" s="141" t="s">
        <v>31</v>
      </c>
      <c r="I6" s="141" t="s">
        <v>103</v>
      </c>
      <c r="J6" s="141" t="s">
        <v>32</v>
      </c>
      <c r="K6" s="141" t="s">
        <v>104</v>
      </c>
      <c r="L6" s="141" t="s">
        <v>105</v>
      </c>
      <c r="M6" s="141" t="s">
        <v>106</v>
      </c>
      <c r="N6" s="141" t="s">
        <v>107</v>
      </c>
      <c r="O6" s="141" t="s">
        <v>108</v>
      </c>
      <c r="P6" s="141" t="s">
        <v>109</v>
      </c>
      <c r="Q6" s="141" t="s">
        <v>110</v>
      </c>
      <c r="R6" s="141" t="s">
        <v>111</v>
      </c>
      <c r="S6" s="141" t="s">
        <v>112</v>
      </c>
      <c r="T6" s="141" t="s">
        <v>113</v>
      </c>
      <c r="U6" s="141" t="s">
        <v>114</v>
      </c>
      <c r="V6" s="141" t="s">
        <v>115</v>
      </c>
      <c r="W6" s="141" t="s">
        <v>116</v>
      </c>
      <c r="X6" s="141" t="s">
        <v>117</v>
      </c>
      <c r="Y6" s="141" t="s">
        <v>118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54" t="s">
        <v>119</v>
      </c>
      <c r="B8" s="155" t="s">
        <v>67</v>
      </c>
      <c r="C8" s="175" t="s">
        <v>68</v>
      </c>
      <c r="D8" s="156"/>
      <c r="E8" s="157"/>
      <c r="F8" s="158"/>
      <c r="G8" s="158">
        <f>SUMIF(AG9:AG26,"&lt;&gt;NOR",G9:G26)</f>
        <v>0</v>
      </c>
      <c r="H8" s="158"/>
      <c r="I8" s="158">
        <f>SUM(I9:I26)</f>
        <v>0</v>
      </c>
      <c r="J8" s="158"/>
      <c r="K8" s="158">
        <f>SUM(K9:K26)</f>
        <v>946523.21</v>
      </c>
      <c r="L8" s="158"/>
      <c r="M8" s="158">
        <f>SUM(M9:M26)</f>
        <v>0</v>
      </c>
      <c r="N8" s="157"/>
      <c r="O8" s="157">
        <f>SUM(O9:O26)</f>
        <v>0</v>
      </c>
      <c r="P8" s="157"/>
      <c r="Q8" s="157">
        <f>SUM(Q9:Q26)</f>
        <v>0</v>
      </c>
      <c r="R8" s="158"/>
      <c r="S8" s="158"/>
      <c r="T8" s="159"/>
      <c r="U8" s="153"/>
      <c r="V8" s="153">
        <f>SUM(V9:V26)</f>
        <v>420.87000000000006</v>
      </c>
      <c r="W8" s="153"/>
      <c r="X8" s="153"/>
      <c r="Y8" s="153"/>
      <c r="AG8" t="s">
        <v>120</v>
      </c>
    </row>
    <row r="9" spans="1:60" outlineLevel="1" x14ac:dyDescent="0.2">
      <c r="A9" s="168">
        <v>1</v>
      </c>
      <c r="B9" s="169" t="s">
        <v>160</v>
      </c>
      <c r="C9" s="176" t="s">
        <v>161</v>
      </c>
      <c r="D9" s="170" t="s">
        <v>162</v>
      </c>
      <c r="E9" s="171">
        <v>157</v>
      </c>
      <c r="F9" s="172"/>
      <c r="G9" s="173">
        <f>ROUND(E9*F9,2)</f>
        <v>0</v>
      </c>
      <c r="H9" s="172">
        <v>0</v>
      </c>
      <c r="I9" s="173">
        <f>ROUND(E9*H9,2)</f>
        <v>0</v>
      </c>
      <c r="J9" s="172">
        <v>732</v>
      </c>
      <c r="K9" s="173">
        <f>ROUND(E9*J9,2)</f>
        <v>114924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/>
      <c r="S9" s="173" t="s">
        <v>124</v>
      </c>
      <c r="T9" s="174" t="s">
        <v>163</v>
      </c>
      <c r="U9" s="152">
        <v>1.548</v>
      </c>
      <c r="V9" s="152">
        <f>ROUND(E9*U9,2)</f>
        <v>243.04</v>
      </c>
      <c r="W9" s="152"/>
      <c r="X9" s="152" t="s">
        <v>145</v>
      </c>
      <c r="Y9" s="152" t="s">
        <v>127</v>
      </c>
      <c r="Z9" s="142"/>
      <c r="AA9" s="142"/>
      <c r="AB9" s="142"/>
      <c r="AC9" s="142"/>
      <c r="AD9" s="142"/>
      <c r="AE9" s="142"/>
      <c r="AF9" s="142"/>
      <c r="AG9" s="142" t="s">
        <v>146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1" x14ac:dyDescent="0.2">
      <c r="A10" s="161">
        <v>2</v>
      </c>
      <c r="B10" s="162" t="s">
        <v>164</v>
      </c>
      <c r="C10" s="177" t="s">
        <v>165</v>
      </c>
      <c r="D10" s="163" t="s">
        <v>162</v>
      </c>
      <c r="E10" s="164">
        <v>58.7</v>
      </c>
      <c r="F10" s="165"/>
      <c r="G10" s="166">
        <f>ROUND(E10*F10,2)</f>
        <v>0</v>
      </c>
      <c r="H10" s="165">
        <v>0</v>
      </c>
      <c r="I10" s="166">
        <f>ROUND(E10*H10,2)</f>
        <v>0</v>
      </c>
      <c r="J10" s="165">
        <v>95.2</v>
      </c>
      <c r="K10" s="166">
        <f>ROUND(E10*J10,2)</f>
        <v>5588.24</v>
      </c>
      <c r="L10" s="166">
        <v>21</v>
      </c>
      <c r="M10" s="166">
        <f>G10*(1+L10/100)</f>
        <v>0</v>
      </c>
      <c r="N10" s="164">
        <v>0</v>
      </c>
      <c r="O10" s="164">
        <f>ROUND(E10*N10,2)</f>
        <v>0</v>
      </c>
      <c r="P10" s="164">
        <v>0</v>
      </c>
      <c r="Q10" s="164">
        <f>ROUND(E10*P10,2)</f>
        <v>0</v>
      </c>
      <c r="R10" s="166"/>
      <c r="S10" s="166" t="s">
        <v>124</v>
      </c>
      <c r="T10" s="167" t="s">
        <v>163</v>
      </c>
      <c r="U10" s="152">
        <v>0.01</v>
      </c>
      <c r="V10" s="152">
        <f>ROUND(E10*U10,2)</f>
        <v>0.59</v>
      </c>
      <c r="W10" s="152"/>
      <c r="X10" s="152" t="s">
        <v>145</v>
      </c>
      <c r="Y10" s="152" t="s">
        <v>127</v>
      </c>
      <c r="Z10" s="142"/>
      <c r="AA10" s="142"/>
      <c r="AB10" s="142"/>
      <c r="AC10" s="142"/>
      <c r="AD10" s="142"/>
      <c r="AE10" s="142"/>
      <c r="AF10" s="142"/>
      <c r="AG10" s="142" t="s">
        <v>146</v>
      </c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2" x14ac:dyDescent="0.2">
      <c r="A11" s="149"/>
      <c r="B11" s="150"/>
      <c r="C11" s="185" t="s">
        <v>166</v>
      </c>
      <c r="D11" s="181"/>
      <c r="E11" s="182">
        <v>58.7</v>
      </c>
      <c r="F11" s="152"/>
      <c r="G11" s="152"/>
      <c r="H11" s="152"/>
      <c r="I11" s="152"/>
      <c r="J11" s="152"/>
      <c r="K11" s="152"/>
      <c r="L11" s="152"/>
      <c r="M11" s="152"/>
      <c r="N11" s="151"/>
      <c r="O11" s="151"/>
      <c r="P11" s="151"/>
      <c r="Q11" s="151"/>
      <c r="R11" s="152"/>
      <c r="S11" s="152"/>
      <c r="T11" s="152"/>
      <c r="U11" s="152"/>
      <c r="V11" s="152"/>
      <c r="W11" s="152"/>
      <c r="X11" s="152"/>
      <c r="Y11" s="152"/>
      <c r="Z11" s="142"/>
      <c r="AA11" s="142"/>
      <c r="AB11" s="142"/>
      <c r="AC11" s="142"/>
      <c r="AD11" s="142"/>
      <c r="AE11" s="142"/>
      <c r="AF11" s="142"/>
      <c r="AG11" s="142" t="s">
        <v>167</v>
      </c>
      <c r="AH11" s="142">
        <v>0</v>
      </c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161">
        <v>3</v>
      </c>
      <c r="B12" s="162" t="s">
        <v>168</v>
      </c>
      <c r="C12" s="177" t="s">
        <v>169</v>
      </c>
      <c r="D12" s="163" t="s">
        <v>162</v>
      </c>
      <c r="E12" s="164">
        <v>653.80640000000005</v>
      </c>
      <c r="F12" s="165"/>
      <c r="G12" s="166">
        <f>ROUND(E12*F12,2)</f>
        <v>0</v>
      </c>
      <c r="H12" s="165">
        <v>0</v>
      </c>
      <c r="I12" s="166">
        <f>ROUND(E12*H12,2)</f>
        <v>0</v>
      </c>
      <c r="J12" s="165">
        <v>136</v>
      </c>
      <c r="K12" s="166">
        <f>ROUND(E12*J12,2)</f>
        <v>88917.67</v>
      </c>
      <c r="L12" s="166">
        <v>21</v>
      </c>
      <c r="M12" s="166">
        <f>G12*(1+L12/100)</f>
        <v>0</v>
      </c>
      <c r="N12" s="164">
        <v>0</v>
      </c>
      <c r="O12" s="164">
        <f>ROUND(E12*N12,2)</f>
        <v>0</v>
      </c>
      <c r="P12" s="164">
        <v>0</v>
      </c>
      <c r="Q12" s="164">
        <f>ROUND(E12*P12,2)</f>
        <v>0</v>
      </c>
      <c r="R12" s="166"/>
      <c r="S12" s="166" t="s">
        <v>124</v>
      </c>
      <c r="T12" s="167" t="s">
        <v>163</v>
      </c>
      <c r="U12" s="152">
        <v>0.19</v>
      </c>
      <c r="V12" s="152">
        <f>ROUND(E12*U12,2)</f>
        <v>124.22</v>
      </c>
      <c r="W12" s="152"/>
      <c r="X12" s="152" t="s">
        <v>145</v>
      </c>
      <c r="Y12" s="152" t="s">
        <v>127</v>
      </c>
      <c r="Z12" s="142"/>
      <c r="AA12" s="142"/>
      <c r="AB12" s="142"/>
      <c r="AC12" s="142"/>
      <c r="AD12" s="142"/>
      <c r="AE12" s="142"/>
      <c r="AF12" s="142"/>
      <c r="AG12" s="142" t="s">
        <v>146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2" x14ac:dyDescent="0.2">
      <c r="A13" s="149"/>
      <c r="B13" s="150"/>
      <c r="C13" s="185" t="s">
        <v>170</v>
      </c>
      <c r="D13" s="181"/>
      <c r="E13" s="182">
        <v>653.80640000000005</v>
      </c>
      <c r="F13" s="152"/>
      <c r="G13" s="152"/>
      <c r="H13" s="152"/>
      <c r="I13" s="152"/>
      <c r="J13" s="152"/>
      <c r="K13" s="152"/>
      <c r="L13" s="152"/>
      <c r="M13" s="152"/>
      <c r="N13" s="151"/>
      <c r="O13" s="151"/>
      <c r="P13" s="151"/>
      <c r="Q13" s="151"/>
      <c r="R13" s="152"/>
      <c r="S13" s="152"/>
      <c r="T13" s="152"/>
      <c r="U13" s="152"/>
      <c r="V13" s="152"/>
      <c r="W13" s="152"/>
      <c r="X13" s="152"/>
      <c r="Y13" s="152"/>
      <c r="Z13" s="142"/>
      <c r="AA13" s="142"/>
      <c r="AB13" s="142"/>
      <c r="AC13" s="142"/>
      <c r="AD13" s="142"/>
      <c r="AE13" s="142"/>
      <c r="AF13" s="142"/>
      <c r="AG13" s="142" t="s">
        <v>167</v>
      </c>
      <c r="AH13" s="142">
        <v>0</v>
      </c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 x14ac:dyDescent="0.2">
      <c r="A14" s="168">
        <v>4</v>
      </c>
      <c r="B14" s="169" t="s">
        <v>171</v>
      </c>
      <c r="C14" s="176" t="s">
        <v>172</v>
      </c>
      <c r="D14" s="170" t="s">
        <v>162</v>
      </c>
      <c r="E14" s="171">
        <v>653.80640000000005</v>
      </c>
      <c r="F14" s="172"/>
      <c r="G14" s="173">
        <f>ROUND(E14*F14,2)</f>
        <v>0</v>
      </c>
      <c r="H14" s="172">
        <v>0</v>
      </c>
      <c r="I14" s="173">
        <f>ROUND(E14*H14,2)</f>
        <v>0</v>
      </c>
      <c r="J14" s="172">
        <v>44.4</v>
      </c>
      <c r="K14" s="173">
        <f>ROUND(E14*J14,2)</f>
        <v>29029</v>
      </c>
      <c r="L14" s="173">
        <v>21</v>
      </c>
      <c r="M14" s="173">
        <f>G14*(1+L14/100)</f>
        <v>0</v>
      </c>
      <c r="N14" s="171">
        <v>0</v>
      </c>
      <c r="O14" s="171">
        <f>ROUND(E14*N14,2)</f>
        <v>0</v>
      </c>
      <c r="P14" s="171">
        <v>0</v>
      </c>
      <c r="Q14" s="171">
        <f>ROUND(E14*P14,2)</f>
        <v>0</v>
      </c>
      <c r="R14" s="173"/>
      <c r="S14" s="173" t="s">
        <v>124</v>
      </c>
      <c r="T14" s="174" t="s">
        <v>163</v>
      </c>
      <c r="U14" s="152">
        <v>5.8000000000000003E-2</v>
      </c>
      <c r="V14" s="152">
        <f>ROUND(E14*U14,2)</f>
        <v>37.92</v>
      </c>
      <c r="W14" s="152"/>
      <c r="X14" s="152" t="s">
        <v>145</v>
      </c>
      <c r="Y14" s="152" t="s">
        <v>127</v>
      </c>
      <c r="Z14" s="142"/>
      <c r="AA14" s="142"/>
      <c r="AB14" s="142"/>
      <c r="AC14" s="142"/>
      <c r="AD14" s="142"/>
      <c r="AE14" s="142"/>
      <c r="AF14" s="142"/>
      <c r="AG14" s="142" t="s">
        <v>146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ht="22.5" outlineLevel="1" x14ac:dyDescent="0.2">
      <c r="A15" s="168">
        <v>5</v>
      </c>
      <c r="B15" s="169" t="s">
        <v>173</v>
      </c>
      <c r="C15" s="176" t="s">
        <v>174</v>
      </c>
      <c r="D15" s="170" t="s">
        <v>162</v>
      </c>
      <c r="E15" s="171">
        <v>653.80640000000005</v>
      </c>
      <c r="F15" s="172"/>
      <c r="G15" s="173">
        <f>ROUND(E15*F15,2)</f>
        <v>0</v>
      </c>
      <c r="H15" s="172">
        <v>0</v>
      </c>
      <c r="I15" s="173">
        <f>ROUND(E15*H15,2)</f>
        <v>0</v>
      </c>
      <c r="J15" s="172">
        <v>296</v>
      </c>
      <c r="K15" s="173">
        <f>ROUND(E15*J15,2)</f>
        <v>193526.69</v>
      </c>
      <c r="L15" s="173">
        <v>21</v>
      </c>
      <c r="M15" s="173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3"/>
      <c r="S15" s="173" t="s">
        <v>124</v>
      </c>
      <c r="T15" s="174" t="s">
        <v>163</v>
      </c>
      <c r="U15" s="152">
        <v>0.01</v>
      </c>
      <c r="V15" s="152">
        <f>ROUND(E15*U15,2)</f>
        <v>6.54</v>
      </c>
      <c r="W15" s="152"/>
      <c r="X15" s="152" t="s">
        <v>145</v>
      </c>
      <c r="Y15" s="152" t="s">
        <v>127</v>
      </c>
      <c r="Z15" s="142"/>
      <c r="AA15" s="142"/>
      <c r="AB15" s="142"/>
      <c r="AC15" s="142"/>
      <c r="AD15" s="142"/>
      <c r="AE15" s="142"/>
      <c r="AF15" s="142"/>
      <c r="AG15" s="142" t="s">
        <v>146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1" x14ac:dyDescent="0.2">
      <c r="A16" s="161">
        <v>6</v>
      </c>
      <c r="B16" s="162" t="s">
        <v>175</v>
      </c>
      <c r="C16" s="177" t="s">
        <v>176</v>
      </c>
      <c r="D16" s="163" t="s">
        <v>162</v>
      </c>
      <c r="E16" s="164">
        <v>6538.0640000000003</v>
      </c>
      <c r="F16" s="165"/>
      <c r="G16" s="166">
        <f>ROUND(E16*F16,2)</f>
        <v>0</v>
      </c>
      <c r="H16" s="165">
        <v>0</v>
      </c>
      <c r="I16" s="166">
        <f>ROUND(E16*H16,2)</f>
        <v>0</v>
      </c>
      <c r="J16" s="165">
        <v>23.9</v>
      </c>
      <c r="K16" s="166">
        <f>ROUND(E16*J16,2)</f>
        <v>156259.73000000001</v>
      </c>
      <c r="L16" s="166">
        <v>21</v>
      </c>
      <c r="M16" s="166">
        <f>G16*(1+L16/100)</f>
        <v>0</v>
      </c>
      <c r="N16" s="164">
        <v>0</v>
      </c>
      <c r="O16" s="164">
        <f>ROUND(E16*N16,2)</f>
        <v>0</v>
      </c>
      <c r="P16" s="164">
        <v>0</v>
      </c>
      <c r="Q16" s="164">
        <f>ROUND(E16*P16,2)</f>
        <v>0</v>
      </c>
      <c r="R16" s="166"/>
      <c r="S16" s="166" t="s">
        <v>124</v>
      </c>
      <c r="T16" s="167" t="s">
        <v>163</v>
      </c>
      <c r="U16" s="152">
        <v>0</v>
      </c>
      <c r="V16" s="152">
        <f>ROUND(E16*U16,2)</f>
        <v>0</v>
      </c>
      <c r="W16" s="152"/>
      <c r="X16" s="152" t="s">
        <v>145</v>
      </c>
      <c r="Y16" s="152" t="s">
        <v>127</v>
      </c>
      <c r="Z16" s="142"/>
      <c r="AA16" s="142"/>
      <c r="AB16" s="142"/>
      <c r="AC16" s="142"/>
      <c r="AD16" s="142"/>
      <c r="AE16" s="142"/>
      <c r="AF16" s="142"/>
      <c r="AG16" s="142" t="s">
        <v>146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34" outlineLevel="2" x14ac:dyDescent="0.2">
      <c r="A17" s="149"/>
      <c r="B17" s="150"/>
      <c r="C17" s="185" t="s">
        <v>177</v>
      </c>
      <c r="D17" s="181"/>
      <c r="E17" s="182">
        <v>6538.0640000000003</v>
      </c>
      <c r="F17" s="152"/>
      <c r="G17" s="152"/>
      <c r="H17" s="152"/>
      <c r="I17" s="152"/>
      <c r="J17" s="152"/>
      <c r="K17" s="152"/>
      <c r="L17" s="152"/>
      <c r="M17" s="152"/>
      <c r="N17" s="151"/>
      <c r="O17" s="151"/>
      <c r="P17" s="151"/>
      <c r="Q17" s="151"/>
      <c r="R17" s="152"/>
      <c r="S17" s="152"/>
      <c r="T17" s="152"/>
      <c r="U17" s="152"/>
      <c r="V17" s="152"/>
      <c r="W17" s="152"/>
      <c r="X17" s="152"/>
      <c r="Y17" s="152"/>
      <c r="Z17" s="142"/>
      <c r="AA17" s="142"/>
      <c r="AB17" s="142"/>
      <c r="AC17" s="142"/>
      <c r="AD17" s="142"/>
      <c r="AE17" s="142"/>
      <c r="AF17" s="142"/>
      <c r="AG17" s="142" t="s">
        <v>167</v>
      </c>
      <c r="AH17" s="142">
        <v>0</v>
      </c>
    </row>
    <row r="18" spans="1:34" ht="22.5" outlineLevel="1" x14ac:dyDescent="0.2">
      <c r="A18" s="168">
        <v>7</v>
      </c>
      <c r="B18" s="169" t="s">
        <v>178</v>
      </c>
      <c r="C18" s="176" t="s">
        <v>179</v>
      </c>
      <c r="D18" s="170" t="s">
        <v>162</v>
      </c>
      <c r="E18" s="171">
        <v>653.80640000000005</v>
      </c>
      <c r="F18" s="172"/>
      <c r="G18" s="173">
        <f>ROUND(E18*F18,2)</f>
        <v>0</v>
      </c>
      <c r="H18" s="172">
        <v>0</v>
      </c>
      <c r="I18" s="173">
        <f>ROUND(E18*H18,2)</f>
        <v>0</v>
      </c>
      <c r="J18" s="172">
        <v>513</v>
      </c>
      <c r="K18" s="173">
        <f>ROUND(E18*J18,2)</f>
        <v>335402.68</v>
      </c>
      <c r="L18" s="173">
        <v>21</v>
      </c>
      <c r="M18" s="173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3"/>
      <c r="S18" s="173" t="s">
        <v>124</v>
      </c>
      <c r="T18" s="174" t="s">
        <v>163</v>
      </c>
      <c r="U18" s="152">
        <v>0</v>
      </c>
      <c r="V18" s="152">
        <f>ROUND(E18*U18,2)</f>
        <v>0</v>
      </c>
      <c r="W18" s="152"/>
      <c r="X18" s="152" t="s">
        <v>145</v>
      </c>
      <c r="Y18" s="152" t="s">
        <v>127</v>
      </c>
      <c r="Z18" s="142"/>
      <c r="AA18" s="142"/>
      <c r="AB18" s="142"/>
      <c r="AC18" s="142"/>
      <c r="AD18" s="142"/>
      <c r="AE18" s="142"/>
      <c r="AF18" s="142"/>
      <c r="AG18" s="142" t="s">
        <v>146</v>
      </c>
      <c r="AH18" s="142"/>
    </row>
    <row r="19" spans="1:34" outlineLevel="1" x14ac:dyDescent="0.2">
      <c r="A19" s="161">
        <v>8</v>
      </c>
      <c r="B19" s="162" t="s">
        <v>180</v>
      </c>
      <c r="C19" s="177" t="s">
        <v>181</v>
      </c>
      <c r="D19" s="163" t="s">
        <v>182</v>
      </c>
      <c r="E19" s="164">
        <v>856</v>
      </c>
      <c r="F19" s="165"/>
      <c r="G19" s="166">
        <f>ROUND(E19*F19,2)</f>
        <v>0</v>
      </c>
      <c r="H19" s="165">
        <v>0</v>
      </c>
      <c r="I19" s="166">
        <f>ROUND(E19*H19,2)</f>
        <v>0</v>
      </c>
      <c r="J19" s="165">
        <v>9.1999999999999993</v>
      </c>
      <c r="K19" s="166">
        <f>ROUND(E19*J19,2)</f>
        <v>7875.2</v>
      </c>
      <c r="L19" s="166">
        <v>21</v>
      </c>
      <c r="M19" s="166">
        <f>G19*(1+L19/100)</f>
        <v>0</v>
      </c>
      <c r="N19" s="164">
        <v>0</v>
      </c>
      <c r="O19" s="164">
        <f>ROUND(E19*N19,2)</f>
        <v>0</v>
      </c>
      <c r="P19" s="164">
        <v>0</v>
      </c>
      <c r="Q19" s="164">
        <f>ROUND(E19*P19,2)</f>
        <v>0</v>
      </c>
      <c r="R19" s="166"/>
      <c r="S19" s="166" t="s">
        <v>124</v>
      </c>
      <c r="T19" s="167" t="s">
        <v>163</v>
      </c>
      <c r="U19" s="152">
        <v>0.01</v>
      </c>
      <c r="V19" s="152">
        <f>ROUND(E19*U19,2)</f>
        <v>8.56</v>
      </c>
      <c r="W19" s="152"/>
      <c r="X19" s="152" t="s">
        <v>145</v>
      </c>
      <c r="Y19" s="152" t="s">
        <v>127</v>
      </c>
      <c r="Z19" s="142"/>
      <c r="AA19" s="142"/>
      <c r="AB19" s="142"/>
      <c r="AC19" s="142"/>
      <c r="AD19" s="142"/>
      <c r="AE19" s="142"/>
      <c r="AF19" s="142"/>
      <c r="AG19" s="142" t="s">
        <v>146</v>
      </c>
      <c r="AH19" s="142"/>
    </row>
    <row r="20" spans="1:34" outlineLevel="2" x14ac:dyDescent="0.2">
      <c r="A20" s="149"/>
      <c r="B20" s="150"/>
      <c r="C20" s="185" t="s">
        <v>183</v>
      </c>
      <c r="D20" s="181"/>
      <c r="E20" s="182">
        <v>440</v>
      </c>
      <c r="F20" s="152"/>
      <c r="G20" s="152"/>
      <c r="H20" s="152"/>
      <c r="I20" s="152"/>
      <c r="J20" s="152"/>
      <c r="K20" s="152"/>
      <c r="L20" s="152"/>
      <c r="M20" s="152"/>
      <c r="N20" s="151"/>
      <c r="O20" s="151"/>
      <c r="P20" s="151"/>
      <c r="Q20" s="151"/>
      <c r="R20" s="152"/>
      <c r="S20" s="152"/>
      <c r="T20" s="152"/>
      <c r="U20" s="152"/>
      <c r="V20" s="152"/>
      <c r="W20" s="152"/>
      <c r="X20" s="152"/>
      <c r="Y20" s="152"/>
      <c r="Z20" s="142"/>
      <c r="AA20" s="142"/>
      <c r="AB20" s="142"/>
      <c r="AC20" s="142"/>
      <c r="AD20" s="142"/>
      <c r="AE20" s="142"/>
      <c r="AF20" s="142"/>
      <c r="AG20" s="142" t="s">
        <v>167</v>
      </c>
      <c r="AH20" s="142">
        <v>0</v>
      </c>
    </row>
    <row r="21" spans="1:34" outlineLevel="3" x14ac:dyDescent="0.2">
      <c r="A21" s="149"/>
      <c r="B21" s="150"/>
      <c r="C21" s="185" t="s">
        <v>184</v>
      </c>
      <c r="D21" s="181"/>
      <c r="E21" s="182">
        <v>358</v>
      </c>
      <c r="F21" s="152"/>
      <c r="G21" s="152"/>
      <c r="H21" s="152"/>
      <c r="I21" s="152"/>
      <c r="J21" s="152"/>
      <c r="K21" s="152"/>
      <c r="L21" s="152"/>
      <c r="M21" s="152"/>
      <c r="N21" s="151"/>
      <c r="O21" s="151"/>
      <c r="P21" s="151"/>
      <c r="Q21" s="151"/>
      <c r="R21" s="152"/>
      <c r="S21" s="152"/>
      <c r="T21" s="152"/>
      <c r="U21" s="152"/>
      <c r="V21" s="152"/>
      <c r="W21" s="152"/>
      <c r="X21" s="152"/>
      <c r="Y21" s="152"/>
      <c r="Z21" s="142"/>
      <c r="AA21" s="142"/>
      <c r="AB21" s="142"/>
      <c r="AC21" s="142"/>
      <c r="AD21" s="142"/>
      <c r="AE21" s="142"/>
      <c r="AF21" s="142"/>
      <c r="AG21" s="142" t="s">
        <v>167</v>
      </c>
      <c r="AH21" s="142">
        <v>0</v>
      </c>
    </row>
    <row r="22" spans="1:34" outlineLevel="3" x14ac:dyDescent="0.2">
      <c r="A22" s="149"/>
      <c r="B22" s="150"/>
      <c r="C22" s="185" t="s">
        <v>185</v>
      </c>
      <c r="D22" s="181"/>
      <c r="E22" s="182">
        <v>22</v>
      </c>
      <c r="F22" s="152"/>
      <c r="G22" s="152"/>
      <c r="H22" s="152"/>
      <c r="I22" s="152"/>
      <c r="J22" s="152"/>
      <c r="K22" s="152"/>
      <c r="L22" s="152"/>
      <c r="M22" s="152"/>
      <c r="N22" s="151"/>
      <c r="O22" s="151"/>
      <c r="P22" s="151"/>
      <c r="Q22" s="151"/>
      <c r="R22" s="152"/>
      <c r="S22" s="152"/>
      <c r="T22" s="152"/>
      <c r="U22" s="152"/>
      <c r="V22" s="152"/>
      <c r="W22" s="152"/>
      <c r="X22" s="152"/>
      <c r="Y22" s="152"/>
      <c r="Z22" s="142"/>
      <c r="AA22" s="142"/>
      <c r="AB22" s="142"/>
      <c r="AC22" s="142"/>
      <c r="AD22" s="142"/>
      <c r="AE22" s="142"/>
      <c r="AF22" s="142"/>
      <c r="AG22" s="142" t="s">
        <v>167</v>
      </c>
      <c r="AH22" s="142">
        <v>0</v>
      </c>
    </row>
    <row r="23" spans="1:34" outlineLevel="3" x14ac:dyDescent="0.2">
      <c r="A23" s="149"/>
      <c r="B23" s="150"/>
      <c r="C23" s="185" t="s">
        <v>186</v>
      </c>
      <c r="D23" s="181"/>
      <c r="E23" s="182">
        <v>36</v>
      </c>
      <c r="F23" s="152"/>
      <c r="G23" s="152"/>
      <c r="H23" s="152"/>
      <c r="I23" s="152"/>
      <c r="J23" s="152"/>
      <c r="K23" s="152"/>
      <c r="L23" s="152"/>
      <c r="M23" s="152"/>
      <c r="N23" s="151"/>
      <c r="O23" s="151"/>
      <c r="P23" s="151"/>
      <c r="Q23" s="151"/>
      <c r="R23" s="152"/>
      <c r="S23" s="152"/>
      <c r="T23" s="152"/>
      <c r="U23" s="152"/>
      <c r="V23" s="152"/>
      <c r="W23" s="152"/>
      <c r="X23" s="152"/>
      <c r="Y23" s="152"/>
      <c r="Z23" s="142"/>
      <c r="AA23" s="142"/>
      <c r="AB23" s="142"/>
      <c r="AC23" s="142"/>
      <c r="AD23" s="142"/>
      <c r="AE23" s="142"/>
      <c r="AF23" s="142"/>
      <c r="AG23" s="142" t="s">
        <v>167</v>
      </c>
      <c r="AH23" s="142">
        <v>0</v>
      </c>
    </row>
    <row r="24" spans="1:34" outlineLevel="3" x14ac:dyDescent="0.2">
      <c r="A24" s="149"/>
      <c r="B24" s="150"/>
      <c r="C24" s="185" t="s">
        <v>187</v>
      </c>
      <c r="D24" s="181"/>
      <c r="E24" s="182"/>
      <c r="F24" s="152"/>
      <c r="G24" s="152"/>
      <c r="H24" s="152"/>
      <c r="I24" s="152"/>
      <c r="J24" s="152"/>
      <c r="K24" s="152"/>
      <c r="L24" s="152"/>
      <c r="M24" s="152"/>
      <c r="N24" s="151"/>
      <c r="O24" s="151"/>
      <c r="P24" s="151"/>
      <c r="Q24" s="151"/>
      <c r="R24" s="152"/>
      <c r="S24" s="152"/>
      <c r="T24" s="152"/>
      <c r="U24" s="152"/>
      <c r="V24" s="152"/>
      <c r="W24" s="152"/>
      <c r="X24" s="152"/>
      <c r="Y24" s="152"/>
      <c r="Z24" s="142"/>
      <c r="AA24" s="142"/>
      <c r="AB24" s="142"/>
      <c r="AC24" s="142"/>
      <c r="AD24" s="142"/>
      <c r="AE24" s="142"/>
      <c r="AF24" s="142"/>
      <c r="AG24" s="142" t="s">
        <v>167</v>
      </c>
      <c r="AH24" s="142">
        <v>0</v>
      </c>
    </row>
    <row r="25" spans="1:34" outlineLevel="3" x14ac:dyDescent="0.2">
      <c r="A25" s="149"/>
      <c r="B25" s="150"/>
      <c r="C25" s="185" t="s">
        <v>188</v>
      </c>
      <c r="D25" s="181"/>
      <c r="E25" s="182"/>
      <c r="F25" s="152"/>
      <c r="G25" s="152"/>
      <c r="H25" s="152"/>
      <c r="I25" s="152"/>
      <c r="J25" s="152"/>
      <c r="K25" s="152"/>
      <c r="L25" s="152"/>
      <c r="M25" s="152"/>
      <c r="N25" s="151"/>
      <c r="O25" s="151"/>
      <c r="P25" s="151"/>
      <c r="Q25" s="151"/>
      <c r="R25" s="152"/>
      <c r="S25" s="152"/>
      <c r="T25" s="152"/>
      <c r="U25" s="152"/>
      <c r="V25" s="152"/>
      <c r="W25" s="152"/>
      <c r="X25" s="152"/>
      <c r="Y25" s="152"/>
      <c r="Z25" s="142"/>
      <c r="AA25" s="142"/>
      <c r="AB25" s="142"/>
      <c r="AC25" s="142"/>
      <c r="AD25" s="142"/>
      <c r="AE25" s="142"/>
      <c r="AF25" s="142"/>
      <c r="AG25" s="142" t="s">
        <v>167</v>
      </c>
      <c r="AH25" s="142">
        <v>0</v>
      </c>
    </row>
    <row r="26" spans="1:34" outlineLevel="1" x14ac:dyDescent="0.2">
      <c r="A26" s="168">
        <v>9</v>
      </c>
      <c r="B26" s="169" t="s">
        <v>189</v>
      </c>
      <c r="C26" s="176" t="s">
        <v>190</v>
      </c>
      <c r="D26" s="170" t="s">
        <v>153</v>
      </c>
      <c r="E26" s="171">
        <v>5</v>
      </c>
      <c r="F26" s="172"/>
      <c r="G26" s="173">
        <f>ROUND(E26*F26,2)</f>
        <v>0</v>
      </c>
      <c r="H26" s="172">
        <v>0</v>
      </c>
      <c r="I26" s="173">
        <f>ROUND(E26*H26,2)</f>
        <v>0</v>
      </c>
      <c r="J26" s="172">
        <v>3000</v>
      </c>
      <c r="K26" s="173">
        <f>ROUND(E26*J26,2)</f>
        <v>15000</v>
      </c>
      <c r="L26" s="173">
        <v>21</v>
      </c>
      <c r="M26" s="173">
        <f>G26*(1+L26/100)</f>
        <v>0</v>
      </c>
      <c r="N26" s="171">
        <v>0</v>
      </c>
      <c r="O26" s="171">
        <f>ROUND(E26*N26,2)</f>
        <v>0</v>
      </c>
      <c r="P26" s="171">
        <v>0</v>
      </c>
      <c r="Q26" s="171">
        <f>ROUND(E26*P26,2)</f>
        <v>0</v>
      </c>
      <c r="R26" s="173"/>
      <c r="S26" s="173" t="s">
        <v>144</v>
      </c>
      <c r="T26" s="174" t="s">
        <v>125</v>
      </c>
      <c r="U26" s="152">
        <v>0</v>
      </c>
      <c r="V26" s="152">
        <f>ROUND(E26*U26,2)</f>
        <v>0</v>
      </c>
      <c r="W26" s="152"/>
      <c r="X26" s="152" t="s">
        <v>145</v>
      </c>
      <c r="Y26" s="152" t="s">
        <v>127</v>
      </c>
      <c r="Z26" s="142"/>
      <c r="AA26" s="142"/>
      <c r="AB26" s="142"/>
      <c r="AC26" s="142"/>
      <c r="AD26" s="142"/>
      <c r="AE26" s="142"/>
      <c r="AF26" s="142"/>
      <c r="AG26" s="142" t="s">
        <v>146</v>
      </c>
      <c r="AH26" s="142"/>
    </row>
    <row r="27" spans="1:34" x14ac:dyDescent="0.2">
      <c r="A27" s="154" t="s">
        <v>119</v>
      </c>
      <c r="B27" s="155" t="s">
        <v>69</v>
      </c>
      <c r="C27" s="175" t="s">
        <v>70</v>
      </c>
      <c r="D27" s="156"/>
      <c r="E27" s="157"/>
      <c r="F27" s="158"/>
      <c r="G27" s="158">
        <f>SUMIF(AG28:AG30,"&lt;&gt;NOR",G28:G30)</f>
        <v>0</v>
      </c>
      <c r="H27" s="158"/>
      <c r="I27" s="158">
        <f>SUM(I28:I30)</f>
        <v>62842.15</v>
      </c>
      <c r="J27" s="158"/>
      <c r="K27" s="158">
        <f>SUM(K28:K30)</f>
        <v>105458.85</v>
      </c>
      <c r="L27" s="158"/>
      <c r="M27" s="158">
        <f>SUM(M28:M30)</f>
        <v>0</v>
      </c>
      <c r="N27" s="157"/>
      <c r="O27" s="157">
        <f>SUM(O28:O30)</f>
        <v>32.299999999999997</v>
      </c>
      <c r="P27" s="157"/>
      <c r="Q27" s="157">
        <f>SUM(Q28:Q30)</f>
        <v>0</v>
      </c>
      <c r="R27" s="158"/>
      <c r="S27" s="158"/>
      <c r="T27" s="159"/>
      <c r="U27" s="153"/>
      <c r="V27" s="153">
        <f>SUM(V28:V30)</f>
        <v>73.260000000000005</v>
      </c>
      <c r="W27" s="153"/>
      <c r="X27" s="153"/>
      <c r="Y27" s="153"/>
      <c r="AG27" t="s">
        <v>120</v>
      </c>
    </row>
    <row r="28" spans="1:34" outlineLevel="1" x14ac:dyDescent="0.2">
      <c r="A28" s="161">
        <v>10</v>
      </c>
      <c r="B28" s="162" t="s">
        <v>191</v>
      </c>
      <c r="C28" s="177" t="s">
        <v>192</v>
      </c>
      <c r="D28" s="163" t="s">
        <v>182</v>
      </c>
      <c r="E28" s="164">
        <v>814</v>
      </c>
      <c r="F28" s="165"/>
      <c r="G28" s="166">
        <f>ROUND(E28*F28,2)</f>
        <v>0</v>
      </c>
      <c r="H28" s="165">
        <v>39.229999999999997</v>
      </c>
      <c r="I28" s="166">
        <f>ROUND(E28*H28,2)</f>
        <v>31933.22</v>
      </c>
      <c r="J28" s="165">
        <v>96.77</v>
      </c>
      <c r="K28" s="166">
        <f>ROUND(E28*J28,2)</f>
        <v>78770.78</v>
      </c>
      <c r="L28" s="166">
        <v>21</v>
      </c>
      <c r="M28" s="166">
        <f>G28*(1+L28/100)</f>
        <v>0</v>
      </c>
      <c r="N28" s="164">
        <v>5.0000000000000001E-4</v>
      </c>
      <c r="O28" s="164">
        <f>ROUND(E28*N28,2)</f>
        <v>0.41</v>
      </c>
      <c r="P28" s="164">
        <v>0</v>
      </c>
      <c r="Q28" s="164">
        <f>ROUND(E28*P28,2)</f>
        <v>0</v>
      </c>
      <c r="R28" s="166"/>
      <c r="S28" s="166" t="s">
        <v>124</v>
      </c>
      <c r="T28" s="167" t="s">
        <v>163</v>
      </c>
      <c r="U28" s="152">
        <v>0.09</v>
      </c>
      <c r="V28" s="152">
        <f>ROUND(E28*U28,2)</f>
        <v>73.260000000000005</v>
      </c>
      <c r="W28" s="152"/>
      <c r="X28" s="152" t="s">
        <v>145</v>
      </c>
      <c r="Y28" s="152" t="s">
        <v>127</v>
      </c>
      <c r="Z28" s="142"/>
      <c r="AA28" s="142"/>
      <c r="AB28" s="142"/>
      <c r="AC28" s="142"/>
      <c r="AD28" s="142"/>
      <c r="AE28" s="142"/>
      <c r="AF28" s="142"/>
      <c r="AG28" s="142" t="s">
        <v>146</v>
      </c>
      <c r="AH28" s="142"/>
    </row>
    <row r="29" spans="1:34" outlineLevel="2" x14ac:dyDescent="0.2">
      <c r="A29" s="149"/>
      <c r="B29" s="150"/>
      <c r="C29" s="185" t="s">
        <v>193</v>
      </c>
      <c r="D29" s="181"/>
      <c r="E29" s="182">
        <v>814</v>
      </c>
      <c r="F29" s="152"/>
      <c r="G29" s="152"/>
      <c r="H29" s="152"/>
      <c r="I29" s="152"/>
      <c r="J29" s="152"/>
      <c r="K29" s="152"/>
      <c r="L29" s="152"/>
      <c r="M29" s="152"/>
      <c r="N29" s="151"/>
      <c r="O29" s="151"/>
      <c r="P29" s="151"/>
      <c r="Q29" s="151"/>
      <c r="R29" s="152"/>
      <c r="S29" s="152"/>
      <c r="T29" s="152"/>
      <c r="U29" s="152"/>
      <c r="V29" s="152"/>
      <c r="W29" s="152"/>
      <c r="X29" s="152"/>
      <c r="Y29" s="152"/>
      <c r="Z29" s="142"/>
      <c r="AA29" s="142"/>
      <c r="AB29" s="142"/>
      <c r="AC29" s="142"/>
      <c r="AD29" s="142"/>
      <c r="AE29" s="142"/>
      <c r="AF29" s="142"/>
      <c r="AG29" s="142" t="s">
        <v>167</v>
      </c>
      <c r="AH29" s="142">
        <v>0</v>
      </c>
    </row>
    <row r="30" spans="1:34" ht="22.5" outlineLevel="1" x14ac:dyDescent="0.2">
      <c r="A30" s="168">
        <v>11</v>
      </c>
      <c r="B30" s="169" t="s">
        <v>194</v>
      </c>
      <c r="C30" s="176" t="s">
        <v>195</v>
      </c>
      <c r="D30" s="170" t="s">
        <v>196</v>
      </c>
      <c r="E30" s="171">
        <v>73</v>
      </c>
      <c r="F30" s="172"/>
      <c r="G30" s="173">
        <f>ROUND(E30*F30,2)</f>
        <v>0</v>
      </c>
      <c r="H30" s="172">
        <v>423.41</v>
      </c>
      <c r="I30" s="173">
        <f>ROUND(E30*H30,2)</f>
        <v>30908.93</v>
      </c>
      <c r="J30" s="172">
        <v>365.59</v>
      </c>
      <c r="K30" s="173">
        <f>ROUND(E30*J30,2)</f>
        <v>26688.07</v>
      </c>
      <c r="L30" s="173">
        <v>21</v>
      </c>
      <c r="M30" s="173">
        <f>G30*(1+L30/100)</f>
        <v>0</v>
      </c>
      <c r="N30" s="171">
        <v>0.43683</v>
      </c>
      <c r="O30" s="171">
        <f>ROUND(E30*N30,2)</f>
        <v>31.89</v>
      </c>
      <c r="P30" s="171">
        <v>0</v>
      </c>
      <c r="Q30" s="171">
        <f>ROUND(E30*P30,2)</f>
        <v>0</v>
      </c>
      <c r="R30" s="173"/>
      <c r="S30" s="173" t="s">
        <v>124</v>
      </c>
      <c r="T30" s="174" t="s">
        <v>163</v>
      </c>
      <c r="U30" s="152">
        <v>0</v>
      </c>
      <c r="V30" s="152">
        <f>ROUND(E30*U30,2)</f>
        <v>0</v>
      </c>
      <c r="W30" s="152"/>
      <c r="X30" s="152" t="s">
        <v>197</v>
      </c>
      <c r="Y30" s="152" t="s">
        <v>127</v>
      </c>
      <c r="Z30" s="142"/>
      <c r="AA30" s="142"/>
      <c r="AB30" s="142"/>
      <c r="AC30" s="142"/>
      <c r="AD30" s="142"/>
      <c r="AE30" s="142"/>
      <c r="AF30" s="142"/>
      <c r="AG30" s="142" t="s">
        <v>198</v>
      </c>
      <c r="AH30" s="142"/>
    </row>
    <row r="31" spans="1:34" x14ac:dyDescent="0.2">
      <c r="A31" s="154" t="s">
        <v>119</v>
      </c>
      <c r="B31" s="155" t="s">
        <v>73</v>
      </c>
      <c r="C31" s="175" t="s">
        <v>74</v>
      </c>
      <c r="D31" s="156"/>
      <c r="E31" s="157"/>
      <c r="F31" s="158"/>
      <c r="G31" s="158">
        <f>SUMIF(AG32:AG83,"&lt;&gt;NOR",G32:G83)</f>
        <v>0</v>
      </c>
      <c r="H31" s="158"/>
      <c r="I31" s="158">
        <f>SUM(I32:I83)</f>
        <v>1521570.8900000001</v>
      </c>
      <c r="J31" s="158"/>
      <c r="K31" s="158">
        <f>SUM(K32:K83)</f>
        <v>441642.29000000004</v>
      </c>
      <c r="L31" s="158"/>
      <c r="M31" s="158">
        <f>SUM(M32:M83)</f>
        <v>0</v>
      </c>
      <c r="N31" s="157"/>
      <c r="O31" s="157">
        <f>SUM(O32:O83)</f>
        <v>1910.1699999999998</v>
      </c>
      <c r="P31" s="157"/>
      <c r="Q31" s="157">
        <f>SUM(Q32:Q83)</f>
        <v>0</v>
      </c>
      <c r="R31" s="158"/>
      <c r="S31" s="158"/>
      <c r="T31" s="159"/>
      <c r="U31" s="153"/>
      <c r="V31" s="153">
        <f>SUM(V32:V83)</f>
        <v>704.97</v>
      </c>
      <c r="W31" s="153"/>
      <c r="X31" s="153"/>
      <c r="Y31" s="153"/>
      <c r="AG31" t="s">
        <v>120</v>
      </c>
    </row>
    <row r="32" spans="1:34" outlineLevel="1" x14ac:dyDescent="0.2">
      <c r="A32" s="161">
        <v>12</v>
      </c>
      <c r="B32" s="162" t="s">
        <v>199</v>
      </c>
      <c r="C32" s="177" t="s">
        <v>200</v>
      </c>
      <c r="D32" s="163" t="s">
        <v>182</v>
      </c>
      <c r="E32" s="164">
        <v>1611</v>
      </c>
      <c r="F32" s="165"/>
      <c r="G32" s="166">
        <f>ROUND(E32*F32,2)</f>
        <v>0</v>
      </c>
      <c r="H32" s="165">
        <v>161.66999999999999</v>
      </c>
      <c r="I32" s="166">
        <f>ROUND(E32*H32,2)</f>
        <v>260450.37</v>
      </c>
      <c r="J32" s="165">
        <v>29.83</v>
      </c>
      <c r="K32" s="166">
        <f>ROUND(E32*J32,2)</f>
        <v>48056.13</v>
      </c>
      <c r="L32" s="166">
        <v>21</v>
      </c>
      <c r="M32" s="166">
        <f>G32*(1+L32/100)</f>
        <v>0</v>
      </c>
      <c r="N32" s="164">
        <v>0.49875000000000003</v>
      </c>
      <c r="O32" s="164">
        <f>ROUND(E32*N32,2)</f>
        <v>803.49</v>
      </c>
      <c r="P32" s="164">
        <v>0</v>
      </c>
      <c r="Q32" s="164">
        <f>ROUND(E32*P32,2)</f>
        <v>0</v>
      </c>
      <c r="R32" s="166"/>
      <c r="S32" s="166" t="s">
        <v>201</v>
      </c>
      <c r="T32" s="167" t="s">
        <v>201</v>
      </c>
      <c r="U32" s="152">
        <v>0.02</v>
      </c>
      <c r="V32" s="152">
        <f>ROUND(E32*U32,2)</f>
        <v>32.22</v>
      </c>
      <c r="W32" s="152"/>
      <c r="X32" s="152" t="s">
        <v>145</v>
      </c>
      <c r="Y32" s="152" t="s">
        <v>127</v>
      </c>
      <c r="Z32" s="142"/>
      <c r="AA32" s="142"/>
      <c r="AB32" s="142"/>
      <c r="AC32" s="142"/>
      <c r="AD32" s="142"/>
      <c r="AE32" s="142"/>
      <c r="AF32" s="142"/>
      <c r="AG32" s="142" t="s">
        <v>146</v>
      </c>
      <c r="AH32" s="142"/>
    </row>
    <row r="33" spans="1:34" outlineLevel="2" x14ac:dyDescent="0.2">
      <c r="A33" s="149"/>
      <c r="B33" s="150"/>
      <c r="C33" s="185" t="s">
        <v>202</v>
      </c>
      <c r="D33" s="181"/>
      <c r="E33" s="182">
        <v>1611</v>
      </c>
      <c r="F33" s="152"/>
      <c r="G33" s="152"/>
      <c r="H33" s="152"/>
      <c r="I33" s="152"/>
      <c r="J33" s="152"/>
      <c r="K33" s="152"/>
      <c r="L33" s="152"/>
      <c r="M33" s="152"/>
      <c r="N33" s="151"/>
      <c r="O33" s="151"/>
      <c r="P33" s="151"/>
      <c r="Q33" s="151"/>
      <c r="R33" s="152"/>
      <c r="S33" s="152"/>
      <c r="T33" s="152"/>
      <c r="U33" s="152"/>
      <c r="V33" s="152"/>
      <c r="W33" s="152"/>
      <c r="X33" s="152"/>
      <c r="Y33" s="152"/>
      <c r="Z33" s="142"/>
      <c r="AA33" s="142"/>
      <c r="AB33" s="142"/>
      <c r="AC33" s="142"/>
      <c r="AD33" s="142"/>
      <c r="AE33" s="142"/>
      <c r="AF33" s="142"/>
      <c r="AG33" s="142" t="s">
        <v>167</v>
      </c>
      <c r="AH33" s="142">
        <v>0</v>
      </c>
    </row>
    <row r="34" spans="1:34" outlineLevel="1" x14ac:dyDescent="0.2">
      <c r="A34" s="161">
        <v>13</v>
      </c>
      <c r="B34" s="162" t="s">
        <v>203</v>
      </c>
      <c r="C34" s="177" t="s">
        <v>204</v>
      </c>
      <c r="D34" s="163" t="s">
        <v>182</v>
      </c>
      <c r="E34" s="164">
        <v>36</v>
      </c>
      <c r="F34" s="165"/>
      <c r="G34" s="166">
        <f>ROUND(E34*F34,2)</f>
        <v>0</v>
      </c>
      <c r="H34" s="165">
        <v>0.85</v>
      </c>
      <c r="I34" s="166">
        <f>ROUND(E34*H34,2)</f>
        <v>30.6</v>
      </c>
      <c r="J34" s="165">
        <v>15.55</v>
      </c>
      <c r="K34" s="166">
        <f>ROUND(E34*J34,2)</f>
        <v>559.79999999999995</v>
      </c>
      <c r="L34" s="166">
        <v>21</v>
      </c>
      <c r="M34" s="166">
        <f>G34*(1+L34/100)</f>
        <v>0</v>
      </c>
      <c r="N34" s="164">
        <v>0</v>
      </c>
      <c r="O34" s="164">
        <f>ROUND(E34*N34,2)</f>
        <v>0</v>
      </c>
      <c r="P34" s="164">
        <v>0</v>
      </c>
      <c r="Q34" s="164">
        <f>ROUND(E34*P34,2)</f>
        <v>0</v>
      </c>
      <c r="R34" s="166"/>
      <c r="S34" s="166" t="s">
        <v>124</v>
      </c>
      <c r="T34" s="167" t="s">
        <v>163</v>
      </c>
      <c r="U34" s="152">
        <v>0.02</v>
      </c>
      <c r="V34" s="152">
        <f>ROUND(E34*U34,2)</f>
        <v>0.72</v>
      </c>
      <c r="W34" s="152"/>
      <c r="X34" s="152" t="s">
        <v>145</v>
      </c>
      <c r="Y34" s="152" t="s">
        <v>127</v>
      </c>
      <c r="Z34" s="142"/>
      <c r="AA34" s="142"/>
      <c r="AB34" s="142"/>
      <c r="AC34" s="142"/>
      <c r="AD34" s="142"/>
      <c r="AE34" s="142"/>
      <c r="AF34" s="142"/>
      <c r="AG34" s="142" t="s">
        <v>146</v>
      </c>
      <c r="AH34" s="142"/>
    </row>
    <row r="35" spans="1:34" outlineLevel="2" x14ac:dyDescent="0.2">
      <c r="A35" s="149"/>
      <c r="B35" s="150"/>
      <c r="C35" s="185" t="s">
        <v>205</v>
      </c>
      <c r="D35" s="181"/>
      <c r="E35" s="182">
        <v>36</v>
      </c>
      <c r="F35" s="152"/>
      <c r="G35" s="152"/>
      <c r="H35" s="152"/>
      <c r="I35" s="152"/>
      <c r="J35" s="152"/>
      <c r="K35" s="152"/>
      <c r="L35" s="152"/>
      <c r="M35" s="152"/>
      <c r="N35" s="151"/>
      <c r="O35" s="151"/>
      <c r="P35" s="151"/>
      <c r="Q35" s="151"/>
      <c r="R35" s="152"/>
      <c r="S35" s="152"/>
      <c r="T35" s="152"/>
      <c r="U35" s="152"/>
      <c r="V35" s="152"/>
      <c r="W35" s="152"/>
      <c r="X35" s="152"/>
      <c r="Y35" s="152"/>
      <c r="Z35" s="142"/>
      <c r="AA35" s="142"/>
      <c r="AB35" s="142"/>
      <c r="AC35" s="142"/>
      <c r="AD35" s="142"/>
      <c r="AE35" s="142"/>
      <c r="AF35" s="142"/>
      <c r="AG35" s="142" t="s">
        <v>167</v>
      </c>
      <c r="AH35" s="142">
        <v>0</v>
      </c>
    </row>
    <row r="36" spans="1:34" outlineLevel="3" x14ac:dyDescent="0.2">
      <c r="A36" s="149"/>
      <c r="B36" s="150"/>
      <c r="C36" s="185" t="s">
        <v>187</v>
      </c>
      <c r="D36" s="181"/>
      <c r="E36" s="182"/>
      <c r="F36" s="152"/>
      <c r="G36" s="152"/>
      <c r="H36" s="152"/>
      <c r="I36" s="152"/>
      <c r="J36" s="152"/>
      <c r="K36" s="152"/>
      <c r="L36" s="152"/>
      <c r="M36" s="152"/>
      <c r="N36" s="151"/>
      <c r="O36" s="151"/>
      <c r="P36" s="151"/>
      <c r="Q36" s="151"/>
      <c r="R36" s="152"/>
      <c r="S36" s="152"/>
      <c r="T36" s="152"/>
      <c r="U36" s="152"/>
      <c r="V36" s="152"/>
      <c r="W36" s="152"/>
      <c r="X36" s="152"/>
      <c r="Y36" s="152"/>
      <c r="Z36" s="142"/>
      <c r="AA36" s="142"/>
      <c r="AB36" s="142"/>
      <c r="AC36" s="142"/>
      <c r="AD36" s="142"/>
      <c r="AE36" s="142"/>
      <c r="AF36" s="142"/>
      <c r="AG36" s="142" t="s">
        <v>167</v>
      </c>
      <c r="AH36" s="142">
        <v>0</v>
      </c>
    </row>
    <row r="37" spans="1:34" outlineLevel="3" x14ac:dyDescent="0.2">
      <c r="A37" s="149"/>
      <c r="B37" s="150"/>
      <c r="C37" s="185" t="s">
        <v>188</v>
      </c>
      <c r="D37" s="181"/>
      <c r="E37" s="182"/>
      <c r="F37" s="152"/>
      <c r="G37" s="152"/>
      <c r="H37" s="152"/>
      <c r="I37" s="152"/>
      <c r="J37" s="152"/>
      <c r="K37" s="152"/>
      <c r="L37" s="152"/>
      <c r="M37" s="152"/>
      <c r="N37" s="151"/>
      <c r="O37" s="151"/>
      <c r="P37" s="151"/>
      <c r="Q37" s="151"/>
      <c r="R37" s="152"/>
      <c r="S37" s="152"/>
      <c r="T37" s="152"/>
      <c r="U37" s="152"/>
      <c r="V37" s="152"/>
      <c r="W37" s="152"/>
      <c r="X37" s="152"/>
      <c r="Y37" s="152"/>
      <c r="Z37" s="142"/>
      <c r="AA37" s="142"/>
      <c r="AB37" s="142"/>
      <c r="AC37" s="142"/>
      <c r="AD37" s="142"/>
      <c r="AE37" s="142"/>
      <c r="AF37" s="142"/>
      <c r="AG37" s="142" t="s">
        <v>167</v>
      </c>
      <c r="AH37" s="142">
        <v>0</v>
      </c>
    </row>
    <row r="38" spans="1:34" outlineLevel="1" x14ac:dyDescent="0.2">
      <c r="A38" s="161">
        <v>14</v>
      </c>
      <c r="B38" s="162" t="s">
        <v>206</v>
      </c>
      <c r="C38" s="177" t="s">
        <v>207</v>
      </c>
      <c r="D38" s="163" t="s">
        <v>182</v>
      </c>
      <c r="E38" s="164">
        <v>1640</v>
      </c>
      <c r="F38" s="165"/>
      <c r="G38" s="166">
        <f>ROUND(E38*F38,2)</f>
        <v>0</v>
      </c>
      <c r="H38" s="165">
        <v>1.07</v>
      </c>
      <c r="I38" s="166">
        <f>ROUND(E38*H38,2)</f>
        <v>1754.8</v>
      </c>
      <c r="J38" s="165">
        <v>16.93</v>
      </c>
      <c r="K38" s="166">
        <f>ROUND(E38*J38,2)</f>
        <v>27765.200000000001</v>
      </c>
      <c r="L38" s="166">
        <v>21</v>
      </c>
      <c r="M38" s="166">
        <f>G38*(1+L38/100)</f>
        <v>0</v>
      </c>
      <c r="N38" s="164">
        <v>0</v>
      </c>
      <c r="O38" s="164">
        <f>ROUND(E38*N38,2)</f>
        <v>0</v>
      </c>
      <c r="P38" s="164">
        <v>0</v>
      </c>
      <c r="Q38" s="164">
        <f>ROUND(E38*P38,2)</f>
        <v>0</v>
      </c>
      <c r="R38" s="166"/>
      <c r="S38" s="166" t="s">
        <v>124</v>
      </c>
      <c r="T38" s="167" t="s">
        <v>163</v>
      </c>
      <c r="U38" s="152">
        <v>0.03</v>
      </c>
      <c r="V38" s="152">
        <f>ROUND(E38*U38,2)</f>
        <v>49.2</v>
      </c>
      <c r="W38" s="152"/>
      <c r="X38" s="152" t="s">
        <v>145</v>
      </c>
      <c r="Y38" s="152" t="s">
        <v>127</v>
      </c>
      <c r="Z38" s="142"/>
      <c r="AA38" s="142"/>
      <c r="AB38" s="142"/>
      <c r="AC38" s="142"/>
      <c r="AD38" s="142"/>
      <c r="AE38" s="142"/>
      <c r="AF38" s="142"/>
      <c r="AG38" s="142" t="s">
        <v>146</v>
      </c>
      <c r="AH38" s="142"/>
    </row>
    <row r="39" spans="1:34" outlineLevel="2" x14ac:dyDescent="0.2">
      <c r="A39" s="149"/>
      <c r="B39" s="150"/>
      <c r="C39" s="185" t="s">
        <v>183</v>
      </c>
      <c r="D39" s="181"/>
      <c r="E39" s="182">
        <v>440</v>
      </c>
      <c r="F39" s="152"/>
      <c r="G39" s="152"/>
      <c r="H39" s="152"/>
      <c r="I39" s="152"/>
      <c r="J39" s="152"/>
      <c r="K39" s="152"/>
      <c r="L39" s="152"/>
      <c r="M39" s="152"/>
      <c r="N39" s="151"/>
      <c r="O39" s="151"/>
      <c r="P39" s="151"/>
      <c r="Q39" s="151"/>
      <c r="R39" s="152"/>
      <c r="S39" s="152"/>
      <c r="T39" s="152"/>
      <c r="U39" s="152"/>
      <c r="V39" s="152"/>
      <c r="W39" s="152"/>
      <c r="X39" s="152"/>
      <c r="Y39" s="152"/>
      <c r="Z39" s="142"/>
      <c r="AA39" s="142"/>
      <c r="AB39" s="142"/>
      <c r="AC39" s="142"/>
      <c r="AD39" s="142"/>
      <c r="AE39" s="142"/>
      <c r="AF39" s="142"/>
      <c r="AG39" s="142" t="s">
        <v>167</v>
      </c>
      <c r="AH39" s="142">
        <v>0</v>
      </c>
    </row>
    <row r="40" spans="1:34" outlineLevel="3" x14ac:dyDescent="0.2">
      <c r="A40" s="149"/>
      <c r="B40" s="150"/>
      <c r="C40" s="185" t="s">
        <v>184</v>
      </c>
      <c r="D40" s="181"/>
      <c r="E40" s="182">
        <v>358</v>
      </c>
      <c r="F40" s="152"/>
      <c r="G40" s="152"/>
      <c r="H40" s="152"/>
      <c r="I40" s="152"/>
      <c r="J40" s="152"/>
      <c r="K40" s="152"/>
      <c r="L40" s="152"/>
      <c r="M40" s="152"/>
      <c r="N40" s="151"/>
      <c r="O40" s="151"/>
      <c r="P40" s="151"/>
      <c r="Q40" s="151"/>
      <c r="R40" s="152"/>
      <c r="S40" s="152"/>
      <c r="T40" s="152"/>
      <c r="U40" s="152"/>
      <c r="V40" s="152"/>
      <c r="W40" s="152"/>
      <c r="X40" s="152"/>
      <c r="Y40" s="152"/>
      <c r="Z40" s="142"/>
      <c r="AA40" s="142"/>
      <c r="AB40" s="142"/>
      <c r="AC40" s="142"/>
      <c r="AD40" s="142"/>
      <c r="AE40" s="142"/>
      <c r="AF40" s="142"/>
      <c r="AG40" s="142" t="s">
        <v>167</v>
      </c>
      <c r="AH40" s="142">
        <v>0</v>
      </c>
    </row>
    <row r="41" spans="1:34" outlineLevel="3" x14ac:dyDescent="0.2">
      <c r="A41" s="149"/>
      <c r="B41" s="150"/>
      <c r="C41" s="185" t="s">
        <v>208</v>
      </c>
      <c r="D41" s="181"/>
      <c r="E41" s="182">
        <v>22</v>
      </c>
      <c r="F41" s="152"/>
      <c r="G41" s="152"/>
      <c r="H41" s="152"/>
      <c r="I41" s="152"/>
      <c r="J41" s="152"/>
      <c r="K41" s="152"/>
      <c r="L41" s="152"/>
      <c r="M41" s="152"/>
      <c r="N41" s="151"/>
      <c r="O41" s="151"/>
      <c r="P41" s="151"/>
      <c r="Q41" s="151"/>
      <c r="R41" s="152"/>
      <c r="S41" s="152"/>
      <c r="T41" s="152"/>
      <c r="U41" s="152"/>
      <c r="V41" s="152"/>
      <c r="W41" s="152"/>
      <c r="X41" s="152"/>
      <c r="Y41" s="152"/>
      <c r="Z41" s="142"/>
      <c r="AA41" s="142"/>
      <c r="AB41" s="142"/>
      <c r="AC41" s="142"/>
      <c r="AD41" s="142"/>
      <c r="AE41" s="142"/>
      <c r="AF41" s="142"/>
      <c r="AG41" s="142" t="s">
        <v>167</v>
      </c>
      <c r="AH41" s="142">
        <v>0</v>
      </c>
    </row>
    <row r="42" spans="1:34" outlineLevel="3" x14ac:dyDescent="0.2">
      <c r="A42" s="149"/>
      <c r="B42" s="150"/>
      <c r="C42" s="186" t="s">
        <v>209</v>
      </c>
      <c r="D42" s="183"/>
      <c r="E42" s="184">
        <v>820</v>
      </c>
      <c r="F42" s="152"/>
      <c r="G42" s="152"/>
      <c r="H42" s="152"/>
      <c r="I42" s="152"/>
      <c r="J42" s="152"/>
      <c r="K42" s="152"/>
      <c r="L42" s="152"/>
      <c r="M42" s="152"/>
      <c r="N42" s="151"/>
      <c r="O42" s="151"/>
      <c r="P42" s="151"/>
      <c r="Q42" s="151"/>
      <c r="R42" s="152"/>
      <c r="S42" s="152"/>
      <c r="T42" s="152"/>
      <c r="U42" s="152"/>
      <c r="V42" s="152"/>
      <c r="W42" s="152"/>
      <c r="X42" s="152"/>
      <c r="Y42" s="152"/>
      <c r="Z42" s="142"/>
      <c r="AA42" s="142"/>
      <c r="AB42" s="142"/>
      <c r="AC42" s="142"/>
      <c r="AD42" s="142"/>
      <c r="AE42" s="142"/>
      <c r="AF42" s="142"/>
      <c r="AG42" s="142" t="s">
        <v>167</v>
      </c>
      <c r="AH42" s="142">
        <v>1</v>
      </c>
    </row>
    <row r="43" spans="1:34" outlineLevel="3" x14ac:dyDescent="0.2">
      <c r="A43" s="149"/>
      <c r="B43" s="150"/>
      <c r="C43" s="185" t="s">
        <v>183</v>
      </c>
      <c r="D43" s="181"/>
      <c r="E43" s="182">
        <v>440</v>
      </c>
      <c r="F43" s="152"/>
      <c r="G43" s="152"/>
      <c r="H43" s="152"/>
      <c r="I43" s="152"/>
      <c r="J43" s="152"/>
      <c r="K43" s="152"/>
      <c r="L43" s="152"/>
      <c r="M43" s="152"/>
      <c r="N43" s="151"/>
      <c r="O43" s="151"/>
      <c r="P43" s="151"/>
      <c r="Q43" s="151"/>
      <c r="R43" s="152"/>
      <c r="S43" s="152"/>
      <c r="T43" s="152"/>
      <c r="U43" s="152"/>
      <c r="V43" s="152"/>
      <c r="W43" s="152"/>
      <c r="X43" s="152"/>
      <c r="Y43" s="152"/>
      <c r="Z43" s="142"/>
      <c r="AA43" s="142"/>
      <c r="AB43" s="142"/>
      <c r="AC43" s="142"/>
      <c r="AD43" s="142"/>
      <c r="AE43" s="142"/>
      <c r="AF43" s="142"/>
      <c r="AG43" s="142" t="s">
        <v>167</v>
      </c>
      <c r="AH43" s="142">
        <v>0</v>
      </c>
    </row>
    <row r="44" spans="1:34" outlineLevel="3" x14ac:dyDescent="0.2">
      <c r="A44" s="149"/>
      <c r="B44" s="150"/>
      <c r="C44" s="185" t="s">
        <v>184</v>
      </c>
      <c r="D44" s="181"/>
      <c r="E44" s="182">
        <v>358</v>
      </c>
      <c r="F44" s="152"/>
      <c r="G44" s="152"/>
      <c r="H44" s="152"/>
      <c r="I44" s="152"/>
      <c r="J44" s="152"/>
      <c r="K44" s="152"/>
      <c r="L44" s="152"/>
      <c r="M44" s="152"/>
      <c r="N44" s="151"/>
      <c r="O44" s="151"/>
      <c r="P44" s="151"/>
      <c r="Q44" s="151"/>
      <c r="R44" s="152"/>
      <c r="S44" s="152"/>
      <c r="T44" s="152"/>
      <c r="U44" s="152"/>
      <c r="V44" s="152"/>
      <c r="W44" s="152"/>
      <c r="X44" s="152"/>
      <c r="Y44" s="152"/>
      <c r="Z44" s="142"/>
      <c r="AA44" s="142"/>
      <c r="AB44" s="142"/>
      <c r="AC44" s="142"/>
      <c r="AD44" s="142"/>
      <c r="AE44" s="142"/>
      <c r="AF44" s="142"/>
      <c r="AG44" s="142" t="s">
        <v>167</v>
      </c>
      <c r="AH44" s="142">
        <v>0</v>
      </c>
    </row>
    <row r="45" spans="1:34" outlineLevel="3" x14ac:dyDescent="0.2">
      <c r="A45" s="149"/>
      <c r="B45" s="150"/>
      <c r="C45" s="185" t="s">
        <v>208</v>
      </c>
      <c r="D45" s="181"/>
      <c r="E45" s="182">
        <v>22</v>
      </c>
      <c r="F45" s="152"/>
      <c r="G45" s="152"/>
      <c r="H45" s="152"/>
      <c r="I45" s="152"/>
      <c r="J45" s="152"/>
      <c r="K45" s="152"/>
      <c r="L45" s="152"/>
      <c r="M45" s="152"/>
      <c r="N45" s="151"/>
      <c r="O45" s="151"/>
      <c r="P45" s="151"/>
      <c r="Q45" s="151"/>
      <c r="R45" s="152"/>
      <c r="S45" s="152"/>
      <c r="T45" s="152"/>
      <c r="U45" s="152"/>
      <c r="V45" s="152"/>
      <c r="W45" s="152"/>
      <c r="X45" s="152"/>
      <c r="Y45" s="152"/>
      <c r="Z45" s="142"/>
      <c r="AA45" s="142"/>
      <c r="AB45" s="142"/>
      <c r="AC45" s="142"/>
      <c r="AD45" s="142"/>
      <c r="AE45" s="142"/>
      <c r="AF45" s="142"/>
      <c r="AG45" s="142" t="s">
        <v>167</v>
      </c>
      <c r="AH45" s="142">
        <v>0</v>
      </c>
    </row>
    <row r="46" spans="1:34" outlineLevel="3" x14ac:dyDescent="0.2">
      <c r="A46" s="149"/>
      <c r="B46" s="150"/>
      <c r="C46" s="186" t="s">
        <v>209</v>
      </c>
      <c r="D46" s="183"/>
      <c r="E46" s="184">
        <v>820</v>
      </c>
      <c r="F46" s="152"/>
      <c r="G46" s="152"/>
      <c r="H46" s="152"/>
      <c r="I46" s="152"/>
      <c r="J46" s="152"/>
      <c r="K46" s="152"/>
      <c r="L46" s="152"/>
      <c r="M46" s="152"/>
      <c r="N46" s="151"/>
      <c r="O46" s="151"/>
      <c r="P46" s="151"/>
      <c r="Q46" s="151"/>
      <c r="R46" s="152"/>
      <c r="S46" s="152"/>
      <c r="T46" s="152"/>
      <c r="U46" s="152"/>
      <c r="V46" s="152"/>
      <c r="W46" s="152"/>
      <c r="X46" s="152"/>
      <c r="Y46" s="152"/>
      <c r="Z46" s="142"/>
      <c r="AA46" s="142"/>
      <c r="AB46" s="142"/>
      <c r="AC46" s="142"/>
      <c r="AD46" s="142"/>
      <c r="AE46" s="142"/>
      <c r="AF46" s="142"/>
      <c r="AG46" s="142" t="s">
        <v>167</v>
      </c>
      <c r="AH46" s="142">
        <v>1</v>
      </c>
    </row>
    <row r="47" spans="1:34" outlineLevel="1" x14ac:dyDescent="0.2">
      <c r="A47" s="161">
        <v>15</v>
      </c>
      <c r="B47" s="162" t="s">
        <v>210</v>
      </c>
      <c r="C47" s="177" t="s">
        <v>211</v>
      </c>
      <c r="D47" s="163" t="s">
        <v>182</v>
      </c>
      <c r="E47" s="164">
        <v>820</v>
      </c>
      <c r="F47" s="165"/>
      <c r="G47" s="166">
        <f>ROUND(E47*F47,2)</f>
        <v>0</v>
      </c>
      <c r="H47" s="165">
        <v>3.21</v>
      </c>
      <c r="I47" s="166">
        <f>ROUND(E47*H47,2)</f>
        <v>2632.2</v>
      </c>
      <c r="J47" s="165">
        <v>34.99</v>
      </c>
      <c r="K47" s="166">
        <f>ROUND(E47*J47,2)</f>
        <v>28691.8</v>
      </c>
      <c r="L47" s="166">
        <v>21</v>
      </c>
      <c r="M47" s="166">
        <f>G47*(1+L47/100)</f>
        <v>0</v>
      </c>
      <c r="N47" s="164">
        <v>0</v>
      </c>
      <c r="O47" s="164">
        <f>ROUND(E47*N47,2)</f>
        <v>0</v>
      </c>
      <c r="P47" s="164">
        <v>0</v>
      </c>
      <c r="Q47" s="164">
        <f>ROUND(E47*P47,2)</f>
        <v>0</v>
      </c>
      <c r="R47" s="166"/>
      <c r="S47" s="166" t="s">
        <v>124</v>
      </c>
      <c r="T47" s="167" t="s">
        <v>163</v>
      </c>
      <c r="U47" s="152">
        <v>0.02</v>
      </c>
      <c r="V47" s="152">
        <f>ROUND(E47*U47,2)</f>
        <v>16.399999999999999</v>
      </c>
      <c r="W47" s="152"/>
      <c r="X47" s="152" t="s">
        <v>145</v>
      </c>
      <c r="Y47" s="152" t="s">
        <v>127</v>
      </c>
      <c r="Z47" s="142"/>
      <c r="AA47" s="142"/>
      <c r="AB47" s="142"/>
      <c r="AC47" s="142"/>
      <c r="AD47" s="142"/>
      <c r="AE47" s="142"/>
      <c r="AF47" s="142"/>
      <c r="AG47" s="142" t="s">
        <v>146</v>
      </c>
      <c r="AH47" s="142"/>
    </row>
    <row r="48" spans="1:34" outlineLevel="2" x14ac:dyDescent="0.2">
      <c r="A48" s="149"/>
      <c r="B48" s="150"/>
      <c r="C48" s="185" t="s">
        <v>183</v>
      </c>
      <c r="D48" s="181"/>
      <c r="E48" s="182">
        <v>440</v>
      </c>
      <c r="F48" s="152"/>
      <c r="G48" s="152"/>
      <c r="H48" s="152"/>
      <c r="I48" s="152"/>
      <c r="J48" s="152"/>
      <c r="K48" s="152"/>
      <c r="L48" s="152"/>
      <c r="M48" s="152"/>
      <c r="N48" s="151"/>
      <c r="O48" s="151"/>
      <c r="P48" s="151"/>
      <c r="Q48" s="151"/>
      <c r="R48" s="152"/>
      <c r="S48" s="152"/>
      <c r="T48" s="152"/>
      <c r="U48" s="152"/>
      <c r="V48" s="152"/>
      <c r="W48" s="152"/>
      <c r="X48" s="152"/>
      <c r="Y48" s="152"/>
      <c r="Z48" s="142"/>
      <c r="AA48" s="142"/>
      <c r="AB48" s="142"/>
      <c r="AC48" s="142"/>
      <c r="AD48" s="142"/>
      <c r="AE48" s="142"/>
      <c r="AF48" s="142"/>
      <c r="AG48" s="142" t="s">
        <v>167</v>
      </c>
      <c r="AH48" s="142">
        <v>0</v>
      </c>
    </row>
    <row r="49" spans="1:34" outlineLevel="3" x14ac:dyDescent="0.2">
      <c r="A49" s="149"/>
      <c r="B49" s="150"/>
      <c r="C49" s="185" t="s">
        <v>184</v>
      </c>
      <c r="D49" s="181"/>
      <c r="E49" s="182">
        <v>358</v>
      </c>
      <c r="F49" s="152"/>
      <c r="G49" s="152"/>
      <c r="H49" s="152"/>
      <c r="I49" s="152"/>
      <c r="J49" s="152"/>
      <c r="K49" s="152"/>
      <c r="L49" s="152"/>
      <c r="M49" s="152"/>
      <c r="N49" s="151"/>
      <c r="O49" s="151"/>
      <c r="P49" s="151"/>
      <c r="Q49" s="151"/>
      <c r="R49" s="152"/>
      <c r="S49" s="152"/>
      <c r="T49" s="152"/>
      <c r="U49" s="152"/>
      <c r="V49" s="152"/>
      <c r="W49" s="152"/>
      <c r="X49" s="152"/>
      <c r="Y49" s="152"/>
      <c r="Z49" s="142"/>
      <c r="AA49" s="142"/>
      <c r="AB49" s="142"/>
      <c r="AC49" s="142"/>
      <c r="AD49" s="142"/>
      <c r="AE49" s="142"/>
      <c r="AF49" s="142"/>
      <c r="AG49" s="142" t="s">
        <v>167</v>
      </c>
      <c r="AH49" s="142">
        <v>0</v>
      </c>
    </row>
    <row r="50" spans="1:34" outlineLevel="3" x14ac:dyDescent="0.2">
      <c r="A50" s="149"/>
      <c r="B50" s="150"/>
      <c r="C50" s="185" t="s">
        <v>208</v>
      </c>
      <c r="D50" s="181"/>
      <c r="E50" s="182">
        <v>22</v>
      </c>
      <c r="F50" s="152"/>
      <c r="G50" s="152"/>
      <c r="H50" s="152"/>
      <c r="I50" s="152"/>
      <c r="J50" s="152"/>
      <c r="K50" s="152"/>
      <c r="L50" s="152"/>
      <c r="M50" s="152"/>
      <c r="N50" s="151"/>
      <c r="O50" s="151"/>
      <c r="P50" s="151"/>
      <c r="Q50" s="151"/>
      <c r="R50" s="152"/>
      <c r="S50" s="152"/>
      <c r="T50" s="152"/>
      <c r="U50" s="152"/>
      <c r="V50" s="152"/>
      <c r="W50" s="152"/>
      <c r="X50" s="152"/>
      <c r="Y50" s="152"/>
      <c r="Z50" s="142"/>
      <c r="AA50" s="142"/>
      <c r="AB50" s="142"/>
      <c r="AC50" s="142"/>
      <c r="AD50" s="142"/>
      <c r="AE50" s="142"/>
      <c r="AF50" s="142"/>
      <c r="AG50" s="142" t="s">
        <v>167</v>
      </c>
      <c r="AH50" s="142">
        <v>0</v>
      </c>
    </row>
    <row r="51" spans="1:34" ht="22.5" outlineLevel="1" x14ac:dyDescent="0.2">
      <c r="A51" s="161">
        <v>16</v>
      </c>
      <c r="B51" s="162" t="s">
        <v>212</v>
      </c>
      <c r="C51" s="177" t="s">
        <v>213</v>
      </c>
      <c r="D51" s="163" t="s">
        <v>182</v>
      </c>
      <c r="E51" s="164">
        <v>36</v>
      </c>
      <c r="F51" s="165"/>
      <c r="G51" s="166">
        <f>ROUND(E51*F51,2)</f>
        <v>0</v>
      </c>
      <c r="H51" s="165">
        <v>203.6</v>
      </c>
      <c r="I51" s="166">
        <f>ROUND(E51*H51,2)</f>
        <v>7329.6</v>
      </c>
      <c r="J51" s="165">
        <v>34.9</v>
      </c>
      <c r="K51" s="166">
        <f>ROUND(E51*J51,2)</f>
        <v>1256.4000000000001</v>
      </c>
      <c r="L51" s="166">
        <v>21</v>
      </c>
      <c r="M51" s="166">
        <f>G51*(1+L51/100)</f>
        <v>0</v>
      </c>
      <c r="N51" s="164">
        <v>0.441</v>
      </c>
      <c r="O51" s="164">
        <f>ROUND(E51*N51,2)</f>
        <v>15.88</v>
      </c>
      <c r="P51" s="164">
        <v>0</v>
      </c>
      <c r="Q51" s="164">
        <f>ROUND(E51*P51,2)</f>
        <v>0</v>
      </c>
      <c r="R51" s="166"/>
      <c r="S51" s="166" t="s">
        <v>124</v>
      </c>
      <c r="T51" s="167" t="s">
        <v>163</v>
      </c>
      <c r="U51" s="152">
        <v>0.03</v>
      </c>
      <c r="V51" s="152">
        <f>ROUND(E51*U51,2)</f>
        <v>1.08</v>
      </c>
      <c r="W51" s="152"/>
      <c r="X51" s="152" t="s">
        <v>145</v>
      </c>
      <c r="Y51" s="152" t="s">
        <v>127</v>
      </c>
      <c r="Z51" s="142"/>
      <c r="AA51" s="142"/>
      <c r="AB51" s="142"/>
      <c r="AC51" s="142"/>
      <c r="AD51" s="142"/>
      <c r="AE51" s="142"/>
      <c r="AF51" s="142"/>
      <c r="AG51" s="142" t="s">
        <v>146</v>
      </c>
      <c r="AH51" s="142"/>
    </row>
    <row r="52" spans="1:34" outlineLevel="2" x14ac:dyDescent="0.2">
      <c r="A52" s="149"/>
      <c r="B52" s="150"/>
      <c r="C52" s="185" t="s">
        <v>205</v>
      </c>
      <c r="D52" s="181"/>
      <c r="E52" s="182">
        <v>36</v>
      </c>
      <c r="F52" s="152"/>
      <c r="G52" s="152"/>
      <c r="H52" s="152"/>
      <c r="I52" s="152"/>
      <c r="J52" s="152"/>
      <c r="K52" s="152"/>
      <c r="L52" s="152"/>
      <c r="M52" s="152"/>
      <c r="N52" s="151"/>
      <c r="O52" s="151"/>
      <c r="P52" s="151"/>
      <c r="Q52" s="151"/>
      <c r="R52" s="152"/>
      <c r="S52" s="152"/>
      <c r="T52" s="152"/>
      <c r="U52" s="152"/>
      <c r="V52" s="152"/>
      <c r="W52" s="152"/>
      <c r="X52" s="152"/>
      <c r="Y52" s="152"/>
      <c r="Z52" s="142"/>
      <c r="AA52" s="142"/>
      <c r="AB52" s="142"/>
      <c r="AC52" s="142"/>
      <c r="AD52" s="142"/>
      <c r="AE52" s="142"/>
      <c r="AF52" s="142"/>
      <c r="AG52" s="142" t="s">
        <v>167</v>
      </c>
      <c r="AH52" s="142">
        <v>0</v>
      </c>
    </row>
    <row r="53" spans="1:34" outlineLevel="3" x14ac:dyDescent="0.2">
      <c r="A53" s="149"/>
      <c r="B53" s="150"/>
      <c r="C53" s="185" t="s">
        <v>187</v>
      </c>
      <c r="D53" s="181"/>
      <c r="E53" s="182"/>
      <c r="F53" s="152"/>
      <c r="G53" s="152"/>
      <c r="H53" s="152"/>
      <c r="I53" s="152"/>
      <c r="J53" s="152"/>
      <c r="K53" s="152"/>
      <c r="L53" s="152"/>
      <c r="M53" s="152"/>
      <c r="N53" s="151"/>
      <c r="O53" s="151"/>
      <c r="P53" s="151"/>
      <c r="Q53" s="151"/>
      <c r="R53" s="152"/>
      <c r="S53" s="152"/>
      <c r="T53" s="152"/>
      <c r="U53" s="152"/>
      <c r="V53" s="152"/>
      <c r="W53" s="152"/>
      <c r="X53" s="152"/>
      <c r="Y53" s="152"/>
      <c r="Z53" s="142"/>
      <c r="AA53" s="142"/>
      <c r="AB53" s="142"/>
      <c r="AC53" s="142"/>
      <c r="AD53" s="142"/>
      <c r="AE53" s="142"/>
      <c r="AF53" s="142"/>
      <c r="AG53" s="142" t="s">
        <v>167</v>
      </c>
      <c r="AH53" s="142">
        <v>0</v>
      </c>
    </row>
    <row r="54" spans="1:34" outlineLevel="3" x14ac:dyDescent="0.2">
      <c r="A54" s="149"/>
      <c r="B54" s="150"/>
      <c r="C54" s="185" t="s">
        <v>188</v>
      </c>
      <c r="D54" s="181"/>
      <c r="E54" s="182"/>
      <c r="F54" s="152"/>
      <c r="G54" s="152"/>
      <c r="H54" s="152"/>
      <c r="I54" s="152"/>
      <c r="J54" s="152"/>
      <c r="K54" s="152"/>
      <c r="L54" s="152"/>
      <c r="M54" s="152"/>
      <c r="N54" s="151"/>
      <c r="O54" s="151"/>
      <c r="P54" s="151"/>
      <c r="Q54" s="151"/>
      <c r="R54" s="152"/>
      <c r="S54" s="152"/>
      <c r="T54" s="152"/>
      <c r="U54" s="152"/>
      <c r="V54" s="152"/>
      <c r="W54" s="152"/>
      <c r="X54" s="152"/>
      <c r="Y54" s="152"/>
      <c r="Z54" s="142"/>
      <c r="AA54" s="142"/>
      <c r="AB54" s="142"/>
      <c r="AC54" s="142"/>
      <c r="AD54" s="142"/>
      <c r="AE54" s="142"/>
      <c r="AF54" s="142"/>
      <c r="AG54" s="142" t="s">
        <v>167</v>
      </c>
      <c r="AH54" s="142">
        <v>0</v>
      </c>
    </row>
    <row r="55" spans="1:34" outlineLevel="1" x14ac:dyDescent="0.2">
      <c r="A55" s="161">
        <v>17</v>
      </c>
      <c r="B55" s="162" t="s">
        <v>214</v>
      </c>
      <c r="C55" s="177" t="s">
        <v>215</v>
      </c>
      <c r="D55" s="163" t="s">
        <v>182</v>
      </c>
      <c r="E55" s="164">
        <v>1640</v>
      </c>
      <c r="F55" s="165"/>
      <c r="G55" s="166">
        <f>ROUND(E55*F55,2)</f>
        <v>0</v>
      </c>
      <c r="H55" s="165">
        <v>0</v>
      </c>
      <c r="I55" s="166">
        <f>ROUND(E55*H55,2)</f>
        <v>0</v>
      </c>
      <c r="J55" s="165">
        <v>45.1</v>
      </c>
      <c r="K55" s="166">
        <f>ROUND(E55*J55,2)</f>
        <v>73964</v>
      </c>
      <c r="L55" s="166">
        <v>21</v>
      </c>
      <c r="M55" s="166">
        <f>G55*(1+L55/100)</f>
        <v>0</v>
      </c>
      <c r="N55" s="164">
        <v>0</v>
      </c>
      <c r="O55" s="164">
        <f>ROUND(E55*N55,2)</f>
        <v>0</v>
      </c>
      <c r="P55" s="164">
        <v>0</v>
      </c>
      <c r="Q55" s="164">
        <f>ROUND(E55*P55,2)</f>
        <v>0</v>
      </c>
      <c r="R55" s="166"/>
      <c r="S55" s="166" t="s">
        <v>124</v>
      </c>
      <c r="T55" s="167" t="s">
        <v>163</v>
      </c>
      <c r="U55" s="152">
        <v>0.09</v>
      </c>
      <c r="V55" s="152">
        <f>ROUND(E55*U55,2)</f>
        <v>147.6</v>
      </c>
      <c r="W55" s="152"/>
      <c r="X55" s="152" t="s">
        <v>145</v>
      </c>
      <c r="Y55" s="152" t="s">
        <v>127</v>
      </c>
      <c r="Z55" s="142"/>
      <c r="AA55" s="142"/>
      <c r="AB55" s="142"/>
      <c r="AC55" s="142"/>
      <c r="AD55" s="142"/>
      <c r="AE55" s="142"/>
      <c r="AF55" s="142"/>
      <c r="AG55" s="142" t="s">
        <v>146</v>
      </c>
      <c r="AH55" s="142"/>
    </row>
    <row r="56" spans="1:34" outlineLevel="2" x14ac:dyDescent="0.2">
      <c r="A56" s="149"/>
      <c r="B56" s="150"/>
      <c r="C56" s="185" t="s">
        <v>216</v>
      </c>
      <c r="D56" s="181"/>
      <c r="E56" s="182">
        <v>880</v>
      </c>
      <c r="F56" s="152"/>
      <c r="G56" s="152"/>
      <c r="H56" s="152"/>
      <c r="I56" s="152"/>
      <c r="J56" s="152"/>
      <c r="K56" s="152"/>
      <c r="L56" s="152"/>
      <c r="M56" s="152"/>
      <c r="N56" s="151"/>
      <c r="O56" s="151"/>
      <c r="P56" s="151"/>
      <c r="Q56" s="151"/>
      <c r="R56" s="152"/>
      <c r="S56" s="152"/>
      <c r="T56" s="152"/>
      <c r="U56" s="152"/>
      <c r="V56" s="152"/>
      <c r="W56" s="152"/>
      <c r="X56" s="152"/>
      <c r="Y56" s="152"/>
      <c r="Z56" s="142"/>
      <c r="AA56" s="142"/>
      <c r="AB56" s="142"/>
      <c r="AC56" s="142"/>
      <c r="AD56" s="142"/>
      <c r="AE56" s="142"/>
      <c r="AF56" s="142"/>
      <c r="AG56" s="142" t="s">
        <v>167</v>
      </c>
      <c r="AH56" s="142">
        <v>0</v>
      </c>
    </row>
    <row r="57" spans="1:34" outlineLevel="3" x14ac:dyDescent="0.2">
      <c r="A57" s="149"/>
      <c r="B57" s="150"/>
      <c r="C57" s="185" t="s">
        <v>217</v>
      </c>
      <c r="D57" s="181"/>
      <c r="E57" s="182">
        <v>716</v>
      </c>
      <c r="F57" s="152"/>
      <c r="G57" s="152"/>
      <c r="H57" s="152"/>
      <c r="I57" s="152"/>
      <c r="J57" s="152"/>
      <c r="K57" s="152"/>
      <c r="L57" s="152"/>
      <c r="M57" s="152"/>
      <c r="N57" s="151"/>
      <c r="O57" s="151"/>
      <c r="P57" s="151"/>
      <c r="Q57" s="151"/>
      <c r="R57" s="152"/>
      <c r="S57" s="152"/>
      <c r="T57" s="152"/>
      <c r="U57" s="152"/>
      <c r="V57" s="152"/>
      <c r="W57" s="152"/>
      <c r="X57" s="152"/>
      <c r="Y57" s="152"/>
      <c r="Z57" s="142"/>
      <c r="AA57" s="142"/>
      <c r="AB57" s="142"/>
      <c r="AC57" s="142"/>
      <c r="AD57" s="142"/>
      <c r="AE57" s="142"/>
      <c r="AF57" s="142"/>
      <c r="AG57" s="142" t="s">
        <v>167</v>
      </c>
      <c r="AH57" s="142">
        <v>0</v>
      </c>
    </row>
    <row r="58" spans="1:34" outlineLevel="3" x14ac:dyDescent="0.2">
      <c r="A58" s="149"/>
      <c r="B58" s="150"/>
      <c r="C58" s="185" t="s">
        <v>218</v>
      </c>
      <c r="D58" s="181"/>
      <c r="E58" s="182">
        <v>44</v>
      </c>
      <c r="F58" s="152"/>
      <c r="G58" s="152"/>
      <c r="H58" s="152"/>
      <c r="I58" s="152"/>
      <c r="J58" s="152"/>
      <c r="K58" s="152"/>
      <c r="L58" s="152"/>
      <c r="M58" s="152"/>
      <c r="N58" s="151"/>
      <c r="O58" s="151"/>
      <c r="P58" s="151"/>
      <c r="Q58" s="151"/>
      <c r="R58" s="152"/>
      <c r="S58" s="152"/>
      <c r="T58" s="152"/>
      <c r="U58" s="152"/>
      <c r="V58" s="152"/>
      <c r="W58" s="152"/>
      <c r="X58" s="152"/>
      <c r="Y58" s="152"/>
      <c r="Z58" s="142"/>
      <c r="AA58" s="142"/>
      <c r="AB58" s="142"/>
      <c r="AC58" s="142"/>
      <c r="AD58" s="142"/>
      <c r="AE58" s="142"/>
      <c r="AF58" s="142"/>
      <c r="AG58" s="142" t="s">
        <v>167</v>
      </c>
      <c r="AH58" s="142">
        <v>0</v>
      </c>
    </row>
    <row r="59" spans="1:34" outlineLevel="3" x14ac:dyDescent="0.2">
      <c r="A59" s="149"/>
      <c r="B59" s="150"/>
      <c r="C59" s="186" t="s">
        <v>209</v>
      </c>
      <c r="D59" s="183"/>
      <c r="E59" s="184">
        <v>1640</v>
      </c>
      <c r="F59" s="152"/>
      <c r="G59" s="152"/>
      <c r="H59" s="152"/>
      <c r="I59" s="152"/>
      <c r="J59" s="152"/>
      <c r="K59" s="152"/>
      <c r="L59" s="152"/>
      <c r="M59" s="152"/>
      <c r="N59" s="151"/>
      <c r="O59" s="151"/>
      <c r="P59" s="151"/>
      <c r="Q59" s="151"/>
      <c r="R59" s="152"/>
      <c r="S59" s="152"/>
      <c r="T59" s="152"/>
      <c r="U59" s="152"/>
      <c r="V59" s="152"/>
      <c r="W59" s="152"/>
      <c r="X59" s="152"/>
      <c r="Y59" s="152"/>
      <c r="Z59" s="142"/>
      <c r="AA59" s="142"/>
      <c r="AB59" s="142"/>
      <c r="AC59" s="142"/>
      <c r="AD59" s="142"/>
      <c r="AE59" s="142"/>
      <c r="AF59" s="142"/>
      <c r="AG59" s="142" t="s">
        <v>167</v>
      </c>
      <c r="AH59" s="142">
        <v>1</v>
      </c>
    </row>
    <row r="60" spans="1:34" ht="22.5" outlineLevel="1" x14ac:dyDescent="0.2">
      <c r="A60" s="161">
        <v>18</v>
      </c>
      <c r="B60" s="162" t="s">
        <v>219</v>
      </c>
      <c r="C60" s="177" t="s">
        <v>220</v>
      </c>
      <c r="D60" s="163" t="s">
        <v>182</v>
      </c>
      <c r="E60" s="164">
        <v>36</v>
      </c>
      <c r="F60" s="165"/>
      <c r="G60" s="166">
        <f>ROUND(E60*F60,2)</f>
        <v>0</v>
      </c>
      <c r="H60" s="165">
        <v>53.05</v>
      </c>
      <c r="I60" s="166">
        <f>ROUND(E60*H60,2)</f>
        <v>1909.8</v>
      </c>
      <c r="J60" s="165">
        <v>271.45</v>
      </c>
      <c r="K60" s="166">
        <f>ROUND(E60*J60,2)</f>
        <v>9772.2000000000007</v>
      </c>
      <c r="L60" s="166">
        <v>21</v>
      </c>
      <c r="M60" s="166">
        <f>G60*(1+L60/100)</f>
        <v>0</v>
      </c>
      <c r="N60" s="164">
        <v>7.3899999999999993E-2</v>
      </c>
      <c r="O60" s="164">
        <f>ROUND(E60*N60,2)</f>
        <v>2.66</v>
      </c>
      <c r="P60" s="164">
        <v>0</v>
      </c>
      <c r="Q60" s="164">
        <f>ROUND(E60*P60,2)</f>
        <v>0</v>
      </c>
      <c r="R60" s="166"/>
      <c r="S60" s="166" t="s">
        <v>124</v>
      </c>
      <c r="T60" s="167" t="s">
        <v>163</v>
      </c>
      <c r="U60" s="152">
        <v>0.48</v>
      </c>
      <c r="V60" s="152">
        <f>ROUND(E60*U60,2)</f>
        <v>17.28</v>
      </c>
      <c r="W60" s="152"/>
      <c r="X60" s="152" t="s">
        <v>145</v>
      </c>
      <c r="Y60" s="152" t="s">
        <v>127</v>
      </c>
      <c r="Z60" s="142"/>
      <c r="AA60" s="142"/>
      <c r="AB60" s="142"/>
      <c r="AC60" s="142"/>
      <c r="AD60" s="142"/>
      <c r="AE60" s="142"/>
      <c r="AF60" s="142"/>
      <c r="AG60" s="142" t="s">
        <v>146</v>
      </c>
      <c r="AH60" s="142"/>
    </row>
    <row r="61" spans="1:34" outlineLevel="2" x14ac:dyDescent="0.2">
      <c r="A61" s="149"/>
      <c r="B61" s="150"/>
      <c r="C61" s="185" t="s">
        <v>205</v>
      </c>
      <c r="D61" s="181"/>
      <c r="E61" s="182">
        <v>36</v>
      </c>
      <c r="F61" s="152"/>
      <c r="G61" s="152"/>
      <c r="H61" s="152"/>
      <c r="I61" s="152"/>
      <c r="J61" s="152"/>
      <c r="K61" s="152"/>
      <c r="L61" s="152"/>
      <c r="M61" s="152"/>
      <c r="N61" s="151"/>
      <c r="O61" s="151"/>
      <c r="P61" s="151"/>
      <c r="Q61" s="151"/>
      <c r="R61" s="152"/>
      <c r="S61" s="152"/>
      <c r="T61" s="152"/>
      <c r="U61" s="152"/>
      <c r="V61" s="152"/>
      <c r="W61" s="152"/>
      <c r="X61" s="152"/>
      <c r="Y61" s="152"/>
      <c r="Z61" s="142"/>
      <c r="AA61" s="142"/>
      <c r="AB61" s="142"/>
      <c r="AC61" s="142"/>
      <c r="AD61" s="142"/>
      <c r="AE61" s="142"/>
      <c r="AF61" s="142"/>
      <c r="AG61" s="142" t="s">
        <v>167</v>
      </c>
      <c r="AH61" s="142">
        <v>0</v>
      </c>
    </row>
    <row r="62" spans="1:34" outlineLevel="3" x14ac:dyDescent="0.2">
      <c r="A62" s="149"/>
      <c r="B62" s="150"/>
      <c r="C62" s="185" t="s">
        <v>187</v>
      </c>
      <c r="D62" s="181"/>
      <c r="E62" s="182"/>
      <c r="F62" s="152"/>
      <c r="G62" s="152"/>
      <c r="H62" s="152"/>
      <c r="I62" s="152"/>
      <c r="J62" s="152"/>
      <c r="K62" s="152"/>
      <c r="L62" s="152"/>
      <c r="M62" s="152"/>
      <c r="N62" s="151"/>
      <c r="O62" s="151"/>
      <c r="P62" s="151"/>
      <c r="Q62" s="151"/>
      <c r="R62" s="152"/>
      <c r="S62" s="152"/>
      <c r="T62" s="152"/>
      <c r="U62" s="152"/>
      <c r="V62" s="152"/>
      <c r="W62" s="152"/>
      <c r="X62" s="152"/>
      <c r="Y62" s="152"/>
      <c r="Z62" s="142"/>
      <c r="AA62" s="142"/>
      <c r="AB62" s="142"/>
      <c r="AC62" s="142"/>
      <c r="AD62" s="142"/>
      <c r="AE62" s="142"/>
      <c r="AF62" s="142"/>
      <c r="AG62" s="142" t="s">
        <v>167</v>
      </c>
      <c r="AH62" s="142">
        <v>0</v>
      </c>
    </row>
    <row r="63" spans="1:34" outlineLevel="3" x14ac:dyDescent="0.2">
      <c r="A63" s="149"/>
      <c r="B63" s="150"/>
      <c r="C63" s="185" t="s">
        <v>188</v>
      </c>
      <c r="D63" s="181"/>
      <c r="E63" s="182"/>
      <c r="F63" s="152"/>
      <c r="G63" s="152"/>
      <c r="H63" s="152"/>
      <c r="I63" s="152"/>
      <c r="J63" s="152"/>
      <c r="K63" s="152"/>
      <c r="L63" s="152"/>
      <c r="M63" s="152"/>
      <c r="N63" s="151"/>
      <c r="O63" s="151"/>
      <c r="P63" s="151"/>
      <c r="Q63" s="151"/>
      <c r="R63" s="152"/>
      <c r="S63" s="152"/>
      <c r="T63" s="152"/>
      <c r="U63" s="152"/>
      <c r="V63" s="152"/>
      <c r="W63" s="152"/>
      <c r="X63" s="152"/>
      <c r="Y63" s="152"/>
      <c r="Z63" s="142"/>
      <c r="AA63" s="142"/>
      <c r="AB63" s="142"/>
      <c r="AC63" s="142"/>
      <c r="AD63" s="142"/>
      <c r="AE63" s="142"/>
      <c r="AF63" s="142"/>
      <c r="AG63" s="142" t="s">
        <v>167</v>
      </c>
      <c r="AH63" s="142">
        <v>0</v>
      </c>
    </row>
    <row r="64" spans="1:34" ht="22.5" outlineLevel="1" x14ac:dyDescent="0.2">
      <c r="A64" s="161">
        <v>19</v>
      </c>
      <c r="B64" s="162" t="s">
        <v>221</v>
      </c>
      <c r="C64" s="177" t="s">
        <v>222</v>
      </c>
      <c r="D64" s="163" t="s">
        <v>182</v>
      </c>
      <c r="E64" s="164">
        <v>820</v>
      </c>
      <c r="F64" s="165"/>
      <c r="G64" s="166">
        <f>ROUND(E64*F64,2)</f>
        <v>0</v>
      </c>
      <c r="H64" s="165">
        <v>66.430000000000007</v>
      </c>
      <c r="I64" s="166">
        <f>ROUND(E64*H64,2)</f>
        <v>54472.6</v>
      </c>
      <c r="J64" s="165">
        <v>271.57</v>
      </c>
      <c r="K64" s="166">
        <f>ROUND(E64*J64,2)</f>
        <v>222687.4</v>
      </c>
      <c r="L64" s="166">
        <v>21</v>
      </c>
      <c r="M64" s="166">
        <f>G64*(1+L64/100)</f>
        <v>0</v>
      </c>
      <c r="N64" s="164">
        <v>9.2799999999999994E-2</v>
      </c>
      <c r="O64" s="164">
        <f>ROUND(E64*N64,2)</f>
        <v>76.099999999999994</v>
      </c>
      <c r="P64" s="164">
        <v>0</v>
      </c>
      <c r="Q64" s="164">
        <f>ROUND(E64*P64,2)</f>
        <v>0</v>
      </c>
      <c r="R64" s="166"/>
      <c r="S64" s="166" t="s">
        <v>124</v>
      </c>
      <c r="T64" s="167" t="s">
        <v>163</v>
      </c>
      <c r="U64" s="152">
        <v>0.48</v>
      </c>
      <c r="V64" s="152">
        <f>ROUND(E64*U64,2)</f>
        <v>393.6</v>
      </c>
      <c r="W64" s="152"/>
      <c r="X64" s="152" t="s">
        <v>145</v>
      </c>
      <c r="Y64" s="152" t="s">
        <v>127</v>
      </c>
      <c r="Z64" s="142"/>
      <c r="AA64" s="142"/>
      <c r="AB64" s="142"/>
      <c r="AC64" s="142"/>
      <c r="AD64" s="142"/>
      <c r="AE64" s="142"/>
      <c r="AF64" s="142"/>
      <c r="AG64" s="142" t="s">
        <v>146</v>
      </c>
      <c r="AH64" s="142"/>
    </row>
    <row r="65" spans="1:34" outlineLevel="2" x14ac:dyDescent="0.2">
      <c r="A65" s="149"/>
      <c r="B65" s="150"/>
      <c r="C65" s="185" t="s">
        <v>183</v>
      </c>
      <c r="D65" s="181"/>
      <c r="E65" s="182">
        <v>440</v>
      </c>
      <c r="F65" s="152"/>
      <c r="G65" s="152"/>
      <c r="H65" s="152"/>
      <c r="I65" s="152"/>
      <c r="J65" s="152"/>
      <c r="K65" s="152"/>
      <c r="L65" s="152"/>
      <c r="M65" s="152"/>
      <c r="N65" s="151"/>
      <c r="O65" s="151"/>
      <c r="P65" s="151"/>
      <c r="Q65" s="151"/>
      <c r="R65" s="152"/>
      <c r="S65" s="152"/>
      <c r="T65" s="152"/>
      <c r="U65" s="152"/>
      <c r="V65" s="152"/>
      <c r="W65" s="152"/>
      <c r="X65" s="152"/>
      <c r="Y65" s="152"/>
      <c r="Z65" s="142"/>
      <c r="AA65" s="142"/>
      <c r="AB65" s="142"/>
      <c r="AC65" s="142"/>
      <c r="AD65" s="142"/>
      <c r="AE65" s="142"/>
      <c r="AF65" s="142"/>
      <c r="AG65" s="142" t="s">
        <v>167</v>
      </c>
      <c r="AH65" s="142">
        <v>0</v>
      </c>
    </row>
    <row r="66" spans="1:34" outlineLevel="3" x14ac:dyDescent="0.2">
      <c r="A66" s="149"/>
      <c r="B66" s="150"/>
      <c r="C66" s="185" t="s">
        <v>184</v>
      </c>
      <c r="D66" s="181"/>
      <c r="E66" s="182">
        <v>358</v>
      </c>
      <c r="F66" s="152"/>
      <c r="G66" s="152"/>
      <c r="H66" s="152"/>
      <c r="I66" s="152"/>
      <c r="J66" s="152"/>
      <c r="K66" s="152"/>
      <c r="L66" s="152"/>
      <c r="M66" s="152"/>
      <c r="N66" s="151"/>
      <c r="O66" s="151"/>
      <c r="P66" s="151"/>
      <c r="Q66" s="151"/>
      <c r="R66" s="152"/>
      <c r="S66" s="152"/>
      <c r="T66" s="152"/>
      <c r="U66" s="152"/>
      <c r="V66" s="152"/>
      <c r="W66" s="152"/>
      <c r="X66" s="152"/>
      <c r="Y66" s="152"/>
      <c r="Z66" s="142"/>
      <c r="AA66" s="142"/>
      <c r="AB66" s="142"/>
      <c r="AC66" s="142"/>
      <c r="AD66" s="142"/>
      <c r="AE66" s="142"/>
      <c r="AF66" s="142"/>
      <c r="AG66" s="142" t="s">
        <v>167</v>
      </c>
      <c r="AH66" s="142">
        <v>0</v>
      </c>
    </row>
    <row r="67" spans="1:34" outlineLevel="3" x14ac:dyDescent="0.2">
      <c r="A67" s="149"/>
      <c r="B67" s="150"/>
      <c r="C67" s="185" t="s">
        <v>208</v>
      </c>
      <c r="D67" s="181"/>
      <c r="E67" s="182">
        <v>22</v>
      </c>
      <c r="F67" s="152"/>
      <c r="G67" s="152"/>
      <c r="H67" s="152"/>
      <c r="I67" s="152"/>
      <c r="J67" s="152"/>
      <c r="K67" s="152"/>
      <c r="L67" s="152"/>
      <c r="M67" s="152"/>
      <c r="N67" s="151"/>
      <c r="O67" s="151"/>
      <c r="P67" s="151"/>
      <c r="Q67" s="151"/>
      <c r="R67" s="152"/>
      <c r="S67" s="152"/>
      <c r="T67" s="152"/>
      <c r="U67" s="152"/>
      <c r="V67" s="152"/>
      <c r="W67" s="152"/>
      <c r="X67" s="152"/>
      <c r="Y67" s="152"/>
      <c r="Z67" s="142"/>
      <c r="AA67" s="142"/>
      <c r="AB67" s="142"/>
      <c r="AC67" s="142"/>
      <c r="AD67" s="142"/>
      <c r="AE67" s="142"/>
      <c r="AF67" s="142"/>
      <c r="AG67" s="142" t="s">
        <v>167</v>
      </c>
      <c r="AH67" s="142">
        <v>0</v>
      </c>
    </row>
    <row r="68" spans="1:34" outlineLevel="1" x14ac:dyDescent="0.2">
      <c r="A68" s="168">
        <v>20</v>
      </c>
      <c r="B68" s="169" t="s">
        <v>223</v>
      </c>
      <c r="C68" s="176" t="s">
        <v>224</v>
      </c>
      <c r="D68" s="170" t="s">
        <v>196</v>
      </c>
      <c r="E68" s="171">
        <v>109</v>
      </c>
      <c r="F68" s="172"/>
      <c r="G68" s="173">
        <f>ROUND(E68*F68,2)</f>
        <v>0</v>
      </c>
      <c r="H68" s="172">
        <v>14.96</v>
      </c>
      <c r="I68" s="173">
        <f>ROUND(E68*H68,2)</f>
        <v>1630.64</v>
      </c>
      <c r="J68" s="172">
        <v>265.04000000000002</v>
      </c>
      <c r="K68" s="173">
        <f>ROUND(E68*J68,2)</f>
        <v>28889.360000000001</v>
      </c>
      <c r="L68" s="173">
        <v>21</v>
      </c>
      <c r="M68" s="173">
        <f>G68*(1+L68/100)</f>
        <v>0</v>
      </c>
      <c r="N68" s="171">
        <v>3.6000000000000002E-4</v>
      </c>
      <c r="O68" s="171">
        <f>ROUND(E68*N68,2)</f>
        <v>0.04</v>
      </c>
      <c r="P68" s="171">
        <v>0</v>
      </c>
      <c r="Q68" s="171">
        <f>ROUND(E68*P68,2)</f>
        <v>0</v>
      </c>
      <c r="R68" s="173"/>
      <c r="S68" s="173" t="s">
        <v>124</v>
      </c>
      <c r="T68" s="174" t="s">
        <v>163</v>
      </c>
      <c r="U68" s="152">
        <v>0.43</v>
      </c>
      <c r="V68" s="152">
        <f>ROUND(E68*U68,2)</f>
        <v>46.87</v>
      </c>
      <c r="W68" s="152"/>
      <c r="X68" s="152" t="s">
        <v>145</v>
      </c>
      <c r="Y68" s="152" t="s">
        <v>127</v>
      </c>
      <c r="Z68" s="142"/>
      <c r="AA68" s="142"/>
      <c r="AB68" s="142"/>
      <c r="AC68" s="142"/>
      <c r="AD68" s="142"/>
      <c r="AE68" s="142"/>
      <c r="AF68" s="142"/>
      <c r="AG68" s="142" t="s">
        <v>146</v>
      </c>
      <c r="AH68" s="142"/>
    </row>
    <row r="69" spans="1:34" outlineLevel="1" x14ac:dyDescent="0.2">
      <c r="A69" s="161">
        <v>21</v>
      </c>
      <c r="B69" s="162" t="s">
        <v>225</v>
      </c>
      <c r="C69" s="177" t="s">
        <v>226</v>
      </c>
      <c r="D69" s="163" t="s">
        <v>162</v>
      </c>
      <c r="E69" s="164">
        <v>106.6</v>
      </c>
      <c r="F69" s="165"/>
      <c r="G69" s="166">
        <f>ROUND(E69*F69,2)</f>
        <v>0</v>
      </c>
      <c r="H69" s="165">
        <v>1500</v>
      </c>
      <c r="I69" s="166">
        <f>ROUND(E69*H69,2)</f>
        <v>159900</v>
      </c>
      <c r="J69" s="165">
        <v>0</v>
      </c>
      <c r="K69" s="166">
        <f>ROUND(E69*J69,2)</f>
        <v>0</v>
      </c>
      <c r="L69" s="166">
        <v>21</v>
      </c>
      <c r="M69" s="166">
        <f>G69*(1+L69/100)</f>
        <v>0</v>
      </c>
      <c r="N69" s="164">
        <v>1.8</v>
      </c>
      <c r="O69" s="164">
        <f>ROUND(E69*N69,2)</f>
        <v>191.88</v>
      </c>
      <c r="P69" s="164">
        <v>0</v>
      </c>
      <c r="Q69" s="164">
        <f>ROUND(E69*P69,2)</f>
        <v>0</v>
      </c>
      <c r="R69" s="166"/>
      <c r="S69" s="166" t="s">
        <v>144</v>
      </c>
      <c r="T69" s="167" t="s">
        <v>125</v>
      </c>
      <c r="U69" s="152">
        <v>0</v>
      </c>
      <c r="V69" s="152">
        <f>ROUND(E69*U69,2)</f>
        <v>0</v>
      </c>
      <c r="W69" s="152"/>
      <c r="X69" s="152" t="s">
        <v>227</v>
      </c>
      <c r="Y69" s="152" t="s">
        <v>127</v>
      </c>
      <c r="Z69" s="142"/>
      <c r="AA69" s="142"/>
      <c r="AB69" s="142"/>
      <c r="AC69" s="142"/>
      <c r="AD69" s="142"/>
      <c r="AE69" s="142"/>
      <c r="AF69" s="142"/>
      <c r="AG69" s="142" t="s">
        <v>228</v>
      </c>
      <c r="AH69" s="142"/>
    </row>
    <row r="70" spans="1:34" outlineLevel="2" x14ac:dyDescent="0.2">
      <c r="A70" s="149"/>
      <c r="B70" s="150"/>
      <c r="C70" s="185" t="s">
        <v>229</v>
      </c>
      <c r="D70" s="181"/>
      <c r="E70" s="182">
        <v>106.6</v>
      </c>
      <c r="F70" s="152"/>
      <c r="G70" s="152"/>
      <c r="H70" s="152"/>
      <c r="I70" s="152"/>
      <c r="J70" s="152"/>
      <c r="K70" s="152"/>
      <c r="L70" s="152"/>
      <c r="M70" s="152"/>
      <c r="N70" s="151"/>
      <c r="O70" s="151"/>
      <c r="P70" s="151"/>
      <c r="Q70" s="151"/>
      <c r="R70" s="152"/>
      <c r="S70" s="152"/>
      <c r="T70" s="152"/>
      <c r="U70" s="152"/>
      <c r="V70" s="152"/>
      <c r="W70" s="152"/>
      <c r="X70" s="152"/>
      <c r="Y70" s="152"/>
      <c r="Z70" s="142"/>
      <c r="AA70" s="142"/>
      <c r="AB70" s="142"/>
      <c r="AC70" s="142"/>
      <c r="AD70" s="142"/>
      <c r="AE70" s="142"/>
      <c r="AF70" s="142"/>
      <c r="AG70" s="142" t="s">
        <v>167</v>
      </c>
      <c r="AH70" s="142">
        <v>0</v>
      </c>
    </row>
    <row r="71" spans="1:34" outlineLevel="1" x14ac:dyDescent="0.2">
      <c r="A71" s="161">
        <v>22</v>
      </c>
      <c r="B71" s="162" t="s">
        <v>230</v>
      </c>
      <c r="C71" s="177" t="s">
        <v>231</v>
      </c>
      <c r="D71" s="163" t="s">
        <v>232</v>
      </c>
      <c r="E71" s="164">
        <v>164</v>
      </c>
      <c r="F71" s="165"/>
      <c r="G71" s="166">
        <f>ROUND(E71*F71,2)</f>
        <v>0</v>
      </c>
      <c r="H71" s="165">
        <v>368</v>
      </c>
      <c r="I71" s="166">
        <f>ROUND(E71*H71,2)</f>
        <v>60352</v>
      </c>
      <c r="J71" s="165">
        <v>0</v>
      </c>
      <c r="K71" s="166">
        <f>ROUND(E71*J71,2)</f>
        <v>0</v>
      </c>
      <c r="L71" s="166">
        <v>21</v>
      </c>
      <c r="M71" s="166">
        <f>G71*(1+L71/100)</f>
        <v>0</v>
      </c>
      <c r="N71" s="164">
        <v>1</v>
      </c>
      <c r="O71" s="164">
        <f>ROUND(E71*N71,2)</f>
        <v>164</v>
      </c>
      <c r="P71" s="164">
        <v>0</v>
      </c>
      <c r="Q71" s="164">
        <f>ROUND(E71*P71,2)</f>
        <v>0</v>
      </c>
      <c r="R71" s="166" t="s">
        <v>233</v>
      </c>
      <c r="S71" s="166" t="s">
        <v>124</v>
      </c>
      <c r="T71" s="167" t="s">
        <v>163</v>
      </c>
      <c r="U71" s="152">
        <v>0</v>
      </c>
      <c r="V71" s="152">
        <f>ROUND(E71*U71,2)</f>
        <v>0</v>
      </c>
      <c r="W71" s="152"/>
      <c r="X71" s="152" t="s">
        <v>227</v>
      </c>
      <c r="Y71" s="152" t="s">
        <v>127</v>
      </c>
      <c r="Z71" s="142"/>
      <c r="AA71" s="142"/>
      <c r="AB71" s="142"/>
      <c r="AC71" s="142"/>
      <c r="AD71" s="142"/>
      <c r="AE71" s="142"/>
      <c r="AF71" s="142"/>
      <c r="AG71" s="142" t="s">
        <v>228</v>
      </c>
      <c r="AH71" s="142"/>
    </row>
    <row r="72" spans="1:34" outlineLevel="2" x14ac:dyDescent="0.2">
      <c r="A72" s="149"/>
      <c r="B72" s="150"/>
      <c r="C72" s="185" t="s">
        <v>234</v>
      </c>
      <c r="D72" s="181"/>
      <c r="E72" s="182">
        <v>164</v>
      </c>
      <c r="F72" s="152"/>
      <c r="G72" s="152"/>
      <c r="H72" s="152"/>
      <c r="I72" s="152"/>
      <c r="J72" s="152"/>
      <c r="K72" s="152"/>
      <c r="L72" s="152"/>
      <c r="M72" s="152"/>
      <c r="N72" s="151"/>
      <c r="O72" s="151"/>
      <c r="P72" s="151"/>
      <c r="Q72" s="151"/>
      <c r="R72" s="152"/>
      <c r="S72" s="152"/>
      <c r="T72" s="152"/>
      <c r="U72" s="152"/>
      <c r="V72" s="152"/>
      <c r="W72" s="152"/>
      <c r="X72" s="152"/>
      <c r="Y72" s="152"/>
      <c r="Z72" s="142"/>
      <c r="AA72" s="142"/>
      <c r="AB72" s="142"/>
      <c r="AC72" s="142"/>
      <c r="AD72" s="142"/>
      <c r="AE72" s="142"/>
      <c r="AF72" s="142"/>
      <c r="AG72" s="142" t="s">
        <v>167</v>
      </c>
      <c r="AH72" s="142">
        <v>0</v>
      </c>
    </row>
    <row r="73" spans="1:34" outlineLevel="1" x14ac:dyDescent="0.2">
      <c r="A73" s="161">
        <v>23</v>
      </c>
      <c r="B73" s="162" t="s">
        <v>235</v>
      </c>
      <c r="C73" s="177" t="s">
        <v>236</v>
      </c>
      <c r="D73" s="163" t="s">
        <v>232</v>
      </c>
      <c r="E73" s="164">
        <v>3.6</v>
      </c>
      <c r="F73" s="165"/>
      <c r="G73" s="166">
        <f>ROUND(E73*F73,2)</f>
        <v>0</v>
      </c>
      <c r="H73" s="165">
        <v>678</v>
      </c>
      <c r="I73" s="166">
        <f>ROUND(E73*H73,2)</f>
        <v>2440.8000000000002</v>
      </c>
      <c r="J73" s="165">
        <v>0</v>
      </c>
      <c r="K73" s="166">
        <f>ROUND(E73*J73,2)</f>
        <v>0</v>
      </c>
      <c r="L73" s="166">
        <v>21</v>
      </c>
      <c r="M73" s="166">
        <f>G73*(1+L73/100)</f>
        <v>0</v>
      </c>
      <c r="N73" s="164">
        <v>1</v>
      </c>
      <c r="O73" s="164">
        <f>ROUND(E73*N73,2)</f>
        <v>3.6</v>
      </c>
      <c r="P73" s="164">
        <v>0</v>
      </c>
      <c r="Q73" s="164">
        <f>ROUND(E73*P73,2)</f>
        <v>0</v>
      </c>
      <c r="R73" s="166" t="s">
        <v>233</v>
      </c>
      <c r="S73" s="166" t="s">
        <v>124</v>
      </c>
      <c r="T73" s="167" t="s">
        <v>163</v>
      </c>
      <c r="U73" s="152">
        <v>0</v>
      </c>
      <c r="V73" s="152">
        <f>ROUND(E73*U73,2)</f>
        <v>0</v>
      </c>
      <c r="W73" s="152"/>
      <c r="X73" s="152" t="s">
        <v>227</v>
      </c>
      <c r="Y73" s="152" t="s">
        <v>127</v>
      </c>
      <c r="Z73" s="142"/>
      <c r="AA73" s="142"/>
      <c r="AB73" s="142"/>
      <c r="AC73" s="142"/>
      <c r="AD73" s="142"/>
      <c r="AE73" s="142"/>
      <c r="AF73" s="142"/>
      <c r="AG73" s="142" t="s">
        <v>228</v>
      </c>
      <c r="AH73" s="142"/>
    </row>
    <row r="74" spans="1:34" outlineLevel="2" x14ac:dyDescent="0.2">
      <c r="A74" s="149"/>
      <c r="B74" s="150"/>
      <c r="C74" s="185" t="s">
        <v>237</v>
      </c>
      <c r="D74" s="181"/>
      <c r="E74" s="182">
        <v>3.6</v>
      </c>
      <c r="F74" s="152"/>
      <c r="G74" s="152"/>
      <c r="H74" s="152"/>
      <c r="I74" s="152"/>
      <c r="J74" s="152"/>
      <c r="K74" s="152"/>
      <c r="L74" s="152"/>
      <c r="M74" s="152"/>
      <c r="N74" s="151"/>
      <c r="O74" s="151"/>
      <c r="P74" s="151"/>
      <c r="Q74" s="151"/>
      <c r="R74" s="152"/>
      <c r="S74" s="152"/>
      <c r="T74" s="152"/>
      <c r="U74" s="152"/>
      <c r="V74" s="152"/>
      <c r="W74" s="152"/>
      <c r="X74" s="152"/>
      <c r="Y74" s="152"/>
      <c r="Z74" s="142"/>
      <c r="AA74" s="142"/>
      <c r="AB74" s="142"/>
      <c r="AC74" s="142"/>
      <c r="AD74" s="142"/>
      <c r="AE74" s="142"/>
      <c r="AF74" s="142"/>
      <c r="AG74" s="142" t="s">
        <v>167</v>
      </c>
      <c r="AH74" s="142">
        <v>0</v>
      </c>
    </row>
    <row r="75" spans="1:34" outlineLevel="1" x14ac:dyDescent="0.2">
      <c r="A75" s="161">
        <v>24</v>
      </c>
      <c r="B75" s="162" t="s">
        <v>238</v>
      </c>
      <c r="C75" s="177" t="s">
        <v>239</v>
      </c>
      <c r="D75" s="163" t="s">
        <v>232</v>
      </c>
      <c r="E75" s="164">
        <v>492</v>
      </c>
      <c r="F75" s="165"/>
      <c r="G75" s="166">
        <f>ROUND(E75*F75,2)</f>
        <v>0</v>
      </c>
      <c r="H75" s="165">
        <v>648</v>
      </c>
      <c r="I75" s="166">
        <f>ROUND(E75*H75,2)</f>
        <v>318816</v>
      </c>
      <c r="J75" s="165">
        <v>0</v>
      </c>
      <c r="K75" s="166">
        <f>ROUND(E75*J75,2)</f>
        <v>0</v>
      </c>
      <c r="L75" s="166">
        <v>21</v>
      </c>
      <c r="M75" s="166">
        <f>G75*(1+L75/100)</f>
        <v>0</v>
      </c>
      <c r="N75" s="164">
        <v>1</v>
      </c>
      <c r="O75" s="164">
        <f>ROUND(E75*N75,2)</f>
        <v>492</v>
      </c>
      <c r="P75" s="164">
        <v>0</v>
      </c>
      <c r="Q75" s="164">
        <f>ROUND(E75*P75,2)</f>
        <v>0</v>
      </c>
      <c r="R75" s="166" t="s">
        <v>233</v>
      </c>
      <c r="S75" s="166" t="s">
        <v>124</v>
      </c>
      <c r="T75" s="167" t="s">
        <v>163</v>
      </c>
      <c r="U75" s="152">
        <v>0</v>
      </c>
      <c r="V75" s="152">
        <f>ROUND(E75*U75,2)</f>
        <v>0</v>
      </c>
      <c r="W75" s="152"/>
      <c r="X75" s="152" t="s">
        <v>227</v>
      </c>
      <c r="Y75" s="152" t="s">
        <v>127</v>
      </c>
      <c r="Z75" s="142"/>
      <c r="AA75" s="142"/>
      <c r="AB75" s="142"/>
      <c r="AC75" s="142"/>
      <c r="AD75" s="142"/>
      <c r="AE75" s="142"/>
      <c r="AF75" s="142"/>
      <c r="AG75" s="142" t="s">
        <v>228</v>
      </c>
      <c r="AH75" s="142"/>
    </row>
    <row r="76" spans="1:34" outlineLevel="2" x14ac:dyDescent="0.2">
      <c r="A76" s="149"/>
      <c r="B76" s="150"/>
      <c r="C76" s="185" t="s">
        <v>240</v>
      </c>
      <c r="D76" s="181"/>
      <c r="E76" s="182">
        <v>492</v>
      </c>
      <c r="F76" s="152"/>
      <c r="G76" s="152"/>
      <c r="H76" s="152"/>
      <c r="I76" s="152"/>
      <c r="J76" s="152"/>
      <c r="K76" s="152"/>
      <c r="L76" s="152"/>
      <c r="M76" s="152"/>
      <c r="N76" s="151"/>
      <c r="O76" s="151"/>
      <c r="P76" s="151"/>
      <c r="Q76" s="151"/>
      <c r="R76" s="152"/>
      <c r="S76" s="152"/>
      <c r="T76" s="152"/>
      <c r="U76" s="152"/>
      <c r="V76" s="152"/>
      <c r="W76" s="152"/>
      <c r="X76" s="152"/>
      <c r="Y76" s="152"/>
      <c r="Z76" s="142"/>
      <c r="AA76" s="142"/>
      <c r="AB76" s="142"/>
      <c r="AC76" s="142"/>
      <c r="AD76" s="142"/>
      <c r="AE76" s="142"/>
      <c r="AF76" s="142"/>
      <c r="AG76" s="142" t="s">
        <v>167</v>
      </c>
      <c r="AH76" s="142">
        <v>0</v>
      </c>
    </row>
    <row r="77" spans="1:34" ht="22.5" outlineLevel="1" x14ac:dyDescent="0.2">
      <c r="A77" s="161">
        <v>25</v>
      </c>
      <c r="B77" s="162" t="s">
        <v>241</v>
      </c>
      <c r="C77" s="177" t="s">
        <v>242</v>
      </c>
      <c r="D77" s="163" t="s">
        <v>182</v>
      </c>
      <c r="E77" s="164">
        <v>915.92</v>
      </c>
      <c r="F77" s="165"/>
      <c r="G77" s="166">
        <f>ROUND(E77*F77,2)</f>
        <v>0</v>
      </c>
      <c r="H77" s="165">
        <v>664</v>
      </c>
      <c r="I77" s="166">
        <f>ROUND(E77*H77,2)</f>
        <v>608170.88</v>
      </c>
      <c r="J77" s="165">
        <v>0</v>
      </c>
      <c r="K77" s="166">
        <f>ROUND(E77*J77,2)</f>
        <v>0</v>
      </c>
      <c r="L77" s="166">
        <v>21</v>
      </c>
      <c r="M77" s="166">
        <f>G77*(1+L77/100)</f>
        <v>0</v>
      </c>
      <c r="N77" s="164">
        <v>0.17499999999999999</v>
      </c>
      <c r="O77" s="164">
        <f>ROUND(E77*N77,2)</f>
        <v>160.29</v>
      </c>
      <c r="P77" s="164">
        <v>0</v>
      </c>
      <c r="Q77" s="164">
        <f>ROUND(E77*P77,2)</f>
        <v>0</v>
      </c>
      <c r="R77" s="166" t="s">
        <v>233</v>
      </c>
      <c r="S77" s="166" t="s">
        <v>124</v>
      </c>
      <c r="T77" s="167" t="s">
        <v>125</v>
      </c>
      <c r="U77" s="152">
        <v>0</v>
      </c>
      <c r="V77" s="152">
        <f>ROUND(E77*U77,2)</f>
        <v>0</v>
      </c>
      <c r="W77" s="152"/>
      <c r="X77" s="152" t="s">
        <v>227</v>
      </c>
      <c r="Y77" s="152" t="s">
        <v>127</v>
      </c>
      <c r="Z77" s="142"/>
      <c r="AA77" s="142"/>
      <c r="AB77" s="142"/>
      <c r="AC77" s="142"/>
      <c r="AD77" s="142"/>
      <c r="AE77" s="142"/>
      <c r="AF77" s="142"/>
      <c r="AG77" s="142" t="s">
        <v>228</v>
      </c>
      <c r="AH77" s="142"/>
    </row>
    <row r="78" spans="1:34" outlineLevel="2" x14ac:dyDescent="0.2">
      <c r="A78" s="149"/>
      <c r="B78" s="150"/>
      <c r="C78" s="185" t="s">
        <v>243</v>
      </c>
      <c r="D78" s="181"/>
      <c r="E78" s="182">
        <v>470.8</v>
      </c>
      <c r="F78" s="152"/>
      <c r="G78" s="152"/>
      <c r="H78" s="152"/>
      <c r="I78" s="152"/>
      <c r="J78" s="152"/>
      <c r="K78" s="152"/>
      <c r="L78" s="152"/>
      <c r="M78" s="152"/>
      <c r="N78" s="151"/>
      <c r="O78" s="151"/>
      <c r="P78" s="151"/>
      <c r="Q78" s="151"/>
      <c r="R78" s="152"/>
      <c r="S78" s="152"/>
      <c r="T78" s="152"/>
      <c r="U78" s="152"/>
      <c r="V78" s="152"/>
      <c r="W78" s="152"/>
      <c r="X78" s="152"/>
      <c r="Y78" s="152"/>
      <c r="Z78" s="142"/>
      <c r="AA78" s="142"/>
      <c r="AB78" s="142"/>
      <c r="AC78" s="142"/>
      <c r="AD78" s="142"/>
      <c r="AE78" s="142"/>
      <c r="AF78" s="142"/>
      <c r="AG78" s="142" t="s">
        <v>167</v>
      </c>
      <c r="AH78" s="142">
        <v>0</v>
      </c>
    </row>
    <row r="79" spans="1:34" outlineLevel="3" x14ac:dyDescent="0.2">
      <c r="A79" s="149"/>
      <c r="B79" s="150"/>
      <c r="C79" s="185" t="s">
        <v>244</v>
      </c>
      <c r="D79" s="181"/>
      <c r="E79" s="182">
        <v>383.06</v>
      </c>
      <c r="F79" s="152"/>
      <c r="G79" s="152"/>
      <c r="H79" s="152"/>
      <c r="I79" s="152"/>
      <c r="J79" s="152"/>
      <c r="K79" s="152"/>
      <c r="L79" s="152"/>
      <c r="M79" s="152"/>
      <c r="N79" s="151"/>
      <c r="O79" s="151"/>
      <c r="P79" s="151"/>
      <c r="Q79" s="151"/>
      <c r="R79" s="152"/>
      <c r="S79" s="152"/>
      <c r="T79" s="152"/>
      <c r="U79" s="152"/>
      <c r="V79" s="152"/>
      <c r="W79" s="152"/>
      <c r="X79" s="152"/>
      <c r="Y79" s="152"/>
      <c r="Z79" s="142"/>
      <c r="AA79" s="142"/>
      <c r="AB79" s="142"/>
      <c r="AC79" s="142"/>
      <c r="AD79" s="142"/>
      <c r="AE79" s="142"/>
      <c r="AF79" s="142"/>
      <c r="AG79" s="142" t="s">
        <v>167</v>
      </c>
      <c r="AH79" s="142">
        <v>0</v>
      </c>
    </row>
    <row r="80" spans="1:34" outlineLevel="3" x14ac:dyDescent="0.2">
      <c r="A80" s="149"/>
      <c r="B80" s="150"/>
      <c r="C80" s="185" t="s">
        <v>245</v>
      </c>
      <c r="D80" s="181"/>
      <c r="E80" s="182">
        <v>23.54</v>
      </c>
      <c r="F80" s="152"/>
      <c r="G80" s="152"/>
      <c r="H80" s="152"/>
      <c r="I80" s="152"/>
      <c r="J80" s="152"/>
      <c r="K80" s="152"/>
      <c r="L80" s="152"/>
      <c r="M80" s="152"/>
      <c r="N80" s="151"/>
      <c r="O80" s="151"/>
      <c r="P80" s="151"/>
      <c r="Q80" s="151"/>
      <c r="R80" s="152"/>
      <c r="S80" s="152"/>
      <c r="T80" s="152"/>
      <c r="U80" s="152"/>
      <c r="V80" s="152"/>
      <c r="W80" s="152"/>
      <c r="X80" s="152"/>
      <c r="Y80" s="152"/>
      <c r="Z80" s="142"/>
      <c r="AA80" s="142"/>
      <c r="AB80" s="142"/>
      <c r="AC80" s="142"/>
      <c r="AD80" s="142"/>
      <c r="AE80" s="142"/>
      <c r="AF80" s="142"/>
      <c r="AG80" s="142" t="s">
        <v>167</v>
      </c>
      <c r="AH80" s="142">
        <v>0</v>
      </c>
    </row>
    <row r="81" spans="1:34" outlineLevel="3" x14ac:dyDescent="0.2">
      <c r="A81" s="149"/>
      <c r="B81" s="150"/>
      <c r="C81" s="185" t="s">
        <v>246</v>
      </c>
      <c r="D81" s="181"/>
      <c r="E81" s="182">
        <v>38.520000000000003</v>
      </c>
      <c r="F81" s="152"/>
      <c r="G81" s="152"/>
      <c r="H81" s="152"/>
      <c r="I81" s="152"/>
      <c r="J81" s="152"/>
      <c r="K81" s="152"/>
      <c r="L81" s="152"/>
      <c r="M81" s="152"/>
      <c r="N81" s="151"/>
      <c r="O81" s="151"/>
      <c r="P81" s="151"/>
      <c r="Q81" s="151"/>
      <c r="R81" s="152"/>
      <c r="S81" s="152"/>
      <c r="T81" s="152"/>
      <c r="U81" s="152"/>
      <c r="V81" s="152"/>
      <c r="W81" s="152"/>
      <c r="X81" s="152"/>
      <c r="Y81" s="152"/>
      <c r="Z81" s="142"/>
      <c r="AA81" s="142"/>
      <c r="AB81" s="142"/>
      <c r="AC81" s="142"/>
      <c r="AD81" s="142"/>
      <c r="AE81" s="142"/>
      <c r="AF81" s="142"/>
      <c r="AG81" s="142" t="s">
        <v>167</v>
      </c>
      <c r="AH81" s="142">
        <v>0</v>
      </c>
    </row>
    <row r="82" spans="1:34" outlineLevel="1" x14ac:dyDescent="0.2">
      <c r="A82" s="161">
        <v>26</v>
      </c>
      <c r="B82" s="162" t="s">
        <v>247</v>
      </c>
      <c r="C82" s="177" t="s">
        <v>248</v>
      </c>
      <c r="D82" s="163" t="s">
        <v>182</v>
      </c>
      <c r="E82" s="164">
        <v>1886</v>
      </c>
      <c r="F82" s="165"/>
      <c r="G82" s="166">
        <f>ROUND(E82*F82,2)</f>
        <v>0</v>
      </c>
      <c r="H82" s="165">
        <v>22.1</v>
      </c>
      <c r="I82" s="166">
        <f>ROUND(E82*H82,2)</f>
        <v>41680.6</v>
      </c>
      <c r="J82" s="165">
        <v>0</v>
      </c>
      <c r="K82" s="166">
        <f>ROUND(E82*J82,2)</f>
        <v>0</v>
      </c>
      <c r="L82" s="166">
        <v>21</v>
      </c>
      <c r="M82" s="166">
        <f>G82*(1+L82/100)</f>
        <v>0</v>
      </c>
      <c r="N82" s="164">
        <v>1.2E-4</v>
      </c>
      <c r="O82" s="164">
        <f>ROUND(E82*N82,2)</f>
        <v>0.23</v>
      </c>
      <c r="P82" s="164">
        <v>0</v>
      </c>
      <c r="Q82" s="164">
        <f>ROUND(E82*P82,2)</f>
        <v>0</v>
      </c>
      <c r="R82" s="166" t="s">
        <v>233</v>
      </c>
      <c r="S82" s="166" t="s">
        <v>163</v>
      </c>
      <c r="T82" s="167" t="s">
        <v>163</v>
      </c>
      <c r="U82" s="152">
        <v>0</v>
      </c>
      <c r="V82" s="152">
        <f>ROUND(E82*U82,2)</f>
        <v>0</v>
      </c>
      <c r="W82" s="152"/>
      <c r="X82" s="152" t="s">
        <v>227</v>
      </c>
      <c r="Y82" s="152" t="s">
        <v>127</v>
      </c>
      <c r="Z82" s="142"/>
      <c r="AA82" s="142"/>
      <c r="AB82" s="142"/>
      <c r="AC82" s="142"/>
      <c r="AD82" s="142"/>
      <c r="AE82" s="142"/>
      <c r="AF82" s="142"/>
      <c r="AG82" s="142" t="s">
        <v>228</v>
      </c>
      <c r="AH82" s="142"/>
    </row>
    <row r="83" spans="1:34" outlineLevel="2" x14ac:dyDescent="0.2">
      <c r="A83" s="149"/>
      <c r="B83" s="150"/>
      <c r="C83" s="185" t="s">
        <v>249</v>
      </c>
      <c r="D83" s="181"/>
      <c r="E83" s="182">
        <v>1886</v>
      </c>
      <c r="F83" s="152"/>
      <c r="G83" s="152"/>
      <c r="H83" s="152"/>
      <c r="I83" s="152"/>
      <c r="J83" s="152"/>
      <c r="K83" s="152"/>
      <c r="L83" s="152"/>
      <c r="M83" s="152"/>
      <c r="N83" s="151"/>
      <c r="O83" s="151"/>
      <c r="P83" s="151"/>
      <c r="Q83" s="151"/>
      <c r="R83" s="152"/>
      <c r="S83" s="152"/>
      <c r="T83" s="152"/>
      <c r="U83" s="152"/>
      <c r="V83" s="152"/>
      <c r="W83" s="152"/>
      <c r="X83" s="152"/>
      <c r="Y83" s="152"/>
      <c r="Z83" s="142"/>
      <c r="AA83" s="142"/>
      <c r="AB83" s="142"/>
      <c r="AC83" s="142"/>
      <c r="AD83" s="142"/>
      <c r="AE83" s="142"/>
      <c r="AF83" s="142"/>
      <c r="AG83" s="142" t="s">
        <v>167</v>
      </c>
      <c r="AH83" s="142">
        <v>0</v>
      </c>
    </row>
    <row r="84" spans="1:34" x14ac:dyDescent="0.2">
      <c r="A84" s="154" t="s">
        <v>119</v>
      </c>
      <c r="B84" s="155" t="s">
        <v>75</v>
      </c>
      <c r="C84" s="175" t="s">
        <v>76</v>
      </c>
      <c r="D84" s="156"/>
      <c r="E84" s="157"/>
      <c r="F84" s="158"/>
      <c r="G84" s="158">
        <f>SUMIF(AG85:AG95,"&lt;&gt;NOR",G85:G95)</f>
        <v>0</v>
      </c>
      <c r="H84" s="158"/>
      <c r="I84" s="158">
        <f>SUM(I85:I95)</f>
        <v>72262.83</v>
      </c>
      <c r="J84" s="158"/>
      <c r="K84" s="158">
        <f>SUM(K85:K95)</f>
        <v>62322.570000000007</v>
      </c>
      <c r="L84" s="158"/>
      <c r="M84" s="158">
        <f>SUM(M85:M95)</f>
        <v>0</v>
      </c>
      <c r="N84" s="157"/>
      <c r="O84" s="157">
        <f>SUM(O85:O95)</f>
        <v>33.979999999999997</v>
      </c>
      <c r="P84" s="157"/>
      <c r="Q84" s="157">
        <f>SUM(Q85:Q95)</f>
        <v>0</v>
      </c>
      <c r="R84" s="158"/>
      <c r="S84" s="158"/>
      <c r="T84" s="159"/>
      <c r="U84" s="153"/>
      <c r="V84" s="153">
        <f>SUM(V85:V95)</f>
        <v>38.81</v>
      </c>
      <c r="W84" s="153"/>
      <c r="X84" s="153"/>
      <c r="Y84" s="153"/>
      <c r="AG84" t="s">
        <v>120</v>
      </c>
    </row>
    <row r="85" spans="1:34" ht="22.5" outlineLevel="1" x14ac:dyDescent="0.2">
      <c r="A85" s="161">
        <v>27</v>
      </c>
      <c r="B85" s="162" t="s">
        <v>250</v>
      </c>
      <c r="C85" s="177" t="s">
        <v>251</v>
      </c>
      <c r="D85" s="163" t="s">
        <v>153</v>
      </c>
      <c r="E85" s="164">
        <v>13</v>
      </c>
      <c r="F85" s="165"/>
      <c r="G85" s="166">
        <f>ROUND(E85*F85,2)</f>
        <v>0</v>
      </c>
      <c r="H85" s="165">
        <v>0.49</v>
      </c>
      <c r="I85" s="166">
        <f>ROUND(E85*H85,2)</f>
        <v>6.37</v>
      </c>
      <c r="J85" s="165">
        <v>95.81</v>
      </c>
      <c r="K85" s="166">
        <f>ROUND(E85*J85,2)</f>
        <v>1245.53</v>
      </c>
      <c r="L85" s="166">
        <v>21</v>
      </c>
      <c r="M85" s="166">
        <f>G85*(1+L85/100)</f>
        <v>0</v>
      </c>
      <c r="N85" s="164">
        <v>1.0000000000000001E-5</v>
      </c>
      <c r="O85" s="164">
        <f>ROUND(E85*N85,2)</f>
        <v>0</v>
      </c>
      <c r="P85" s="164">
        <v>0</v>
      </c>
      <c r="Q85" s="164">
        <f>ROUND(E85*P85,2)</f>
        <v>0</v>
      </c>
      <c r="R85" s="166"/>
      <c r="S85" s="166" t="s">
        <v>124</v>
      </c>
      <c r="T85" s="167" t="s">
        <v>163</v>
      </c>
      <c r="U85" s="152">
        <v>0.17599999999999999</v>
      </c>
      <c r="V85" s="152">
        <f>ROUND(E85*U85,2)</f>
        <v>2.29</v>
      </c>
      <c r="W85" s="152"/>
      <c r="X85" s="152" t="s">
        <v>145</v>
      </c>
      <c r="Y85" s="152" t="s">
        <v>127</v>
      </c>
      <c r="Z85" s="142"/>
      <c r="AA85" s="142"/>
      <c r="AB85" s="142"/>
      <c r="AC85" s="142"/>
      <c r="AD85" s="142"/>
      <c r="AE85" s="142"/>
      <c r="AF85" s="142"/>
      <c r="AG85" s="142" t="s">
        <v>146</v>
      </c>
      <c r="AH85" s="142"/>
    </row>
    <row r="86" spans="1:34" outlineLevel="2" x14ac:dyDescent="0.2">
      <c r="A86" s="149"/>
      <c r="B86" s="150"/>
      <c r="C86" s="185" t="s">
        <v>252</v>
      </c>
      <c r="D86" s="181"/>
      <c r="E86" s="182">
        <v>13</v>
      </c>
      <c r="F86" s="152"/>
      <c r="G86" s="152"/>
      <c r="H86" s="152"/>
      <c r="I86" s="152"/>
      <c r="J86" s="152"/>
      <c r="K86" s="152"/>
      <c r="L86" s="152"/>
      <c r="M86" s="152"/>
      <c r="N86" s="151"/>
      <c r="O86" s="151"/>
      <c r="P86" s="151"/>
      <c r="Q86" s="151"/>
      <c r="R86" s="152"/>
      <c r="S86" s="152"/>
      <c r="T86" s="152"/>
      <c r="U86" s="152"/>
      <c r="V86" s="152"/>
      <c r="W86" s="152"/>
      <c r="X86" s="152"/>
      <c r="Y86" s="152"/>
      <c r="Z86" s="142"/>
      <c r="AA86" s="142"/>
      <c r="AB86" s="142"/>
      <c r="AC86" s="142"/>
      <c r="AD86" s="142"/>
      <c r="AE86" s="142"/>
      <c r="AF86" s="142"/>
      <c r="AG86" s="142" t="s">
        <v>167</v>
      </c>
      <c r="AH86" s="142">
        <v>0</v>
      </c>
    </row>
    <row r="87" spans="1:34" ht="22.5" outlineLevel="1" x14ac:dyDescent="0.2">
      <c r="A87" s="161">
        <v>28</v>
      </c>
      <c r="B87" s="162" t="s">
        <v>253</v>
      </c>
      <c r="C87" s="177" t="s">
        <v>254</v>
      </c>
      <c r="D87" s="163" t="s">
        <v>153</v>
      </c>
      <c r="E87" s="164">
        <v>6</v>
      </c>
      <c r="F87" s="165"/>
      <c r="G87" s="166">
        <f>ROUND(E87*F87,2)</f>
        <v>0</v>
      </c>
      <c r="H87" s="165">
        <v>8104.21</v>
      </c>
      <c r="I87" s="166">
        <f>ROUND(E87*H87,2)</f>
        <v>48625.26</v>
      </c>
      <c r="J87" s="165">
        <v>2475.79</v>
      </c>
      <c r="K87" s="166">
        <f>ROUND(E87*J87,2)</f>
        <v>14854.74</v>
      </c>
      <c r="L87" s="166">
        <v>21</v>
      </c>
      <c r="M87" s="166">
        <f>G87*(1+L87/100)</f>
        <v>0</v>
      </c>
      <c r="N87" s="164">
        <v>3.0596700000000001</v>
      </c>
      <c r="O87" s="164">
        <f>ROUND(E87*N87,2)</f>
        <v>18.36</v>
      </c>
      <c r="P87" s="164">
        <v>0</v>
      </c>
      <c r="Q87" s="164">
        <f>ROUND(E87*P87,2)</f>
        <v>0</v>
      </c>
      <c r="R87" s="166"/>
      <c r="S87" s="166" t="s">
        <v>124</v>
      </c>
      <c r="T87" s="167" t="s">
        <v>163</v>
      </c>
      <c r="U87" s="152">
        <v>5.0199999999999996</v>
      </c>
      <c r="V87" s="152">
        <f>ROUND(E87*U87,2)</f>
        <v>30.12</v>
      </c>
      <c r="W87" s="152"/>
      <c r="X87" s="152" t="s">
        <v>145</v>
      </c>
      <c r="Y87" s="152" t="s">
        <v>127</v>
      </c>
      <c r="Z87" s="142"/>
      <c r="AA87" s="142"/>
      <c r="AB87" s="142"/>
      <c r="AC87" s="142"/>
      <c r="AD87" s="142"/>
      <c r="AE87" s="142"/>
      <c r="AF87" s="142"/>
      <c r="AG87" s="142" t="s">
        <v>146</v>
      </c>
      <c r="AH87" s="142"/>
    </row>
    <row r="88" spans="1:34" outlineLevel="2" x14ac:dyDescent="0.2">
      <c r="A88" s="149"/>
      <c r="B88" s="150"/>
      <c r="C88" s="269" t="s">
        <v>255</v>
      </c>
      <c r="D88" s="270"/>
      <c r="E88" s="270"/>
      <c r="F88" s="270"/>
      <c r="G88" s="270"/>
      <c r="H88" s="152"/>
      <c r="I88" s="152"/>
      <c r="J88" s="152"/>
      <c r="K88" s="152"/>
      <c r="L88" s="152"/>
      <c r="M88" s="152"/>
      <c r="N88" s="151"/>
      <c r="O88" s="151"/>
      <c r="P88" s="151"/>
      <c r="Q88" s="151"/>
      <c r="R88" s="152"/>
      <c r="S88" s="152"/>
      <c r="T88" s="152"/>
      <c r="U88" s="152"/>
      <c r="V88" s="152"/>
      <c r="W88" s="152"/>
      <c r="X88" s="152"/>
      <c r="Y88" s="152"/>
      <c r="Z88" s="142"/>
      <c r="AA88" s="142"/>
      <c r="AB88" s="142"/>
      <c r="AC88" s="142"/>
      <c r="AD88" s="142"/>
      <c r="AE88" s="142"/>
      <c r="AF88" s="142"/>
      <c r="AG88" s="142" t="s">
        <v>134</v>
      </c>
      <c r="AH88" s="142"/>
    </row>
    <row r="89" spans="1:34" outlineLevel="1" x14ac:dyDescent="0.2">
      <c r="A89" s="161">
        <v>29</v>
      </c>
      <c r="B89" s="162" t="s">
        <v>256</v>
      </c>
      <c r="C89" s="177" t="s">
        <v>257</v>
      </c>
      <c r="D89" s="163" t="s">
        <v>196</v>
      </c>
      <c r="E89" s="164">
        <v>64</v>
      </c>
      <c r="F89" s="165"/>
      <c r="G89" s="166">
        <f>ROUND(E89*F89,2)</f>
        <v>0</v>
      </c>
      <c r="H89" s="165">
        <v>0</v>
      </c>
      <c r="I89" s="166">
        <f>ROUND(E89*H89,2)</f>
        <v>0</v>
      </c>
      <c r="J89" s="165">
        <v>175</v>
      </c>
      <c r="K89" s="166">
        <f>ROUND(E89*J89,2)</f>
        <v>11200</v>
      </c>
      <c r="L89" s="166">
        <v>21</v>
      </c>
      <c r="M89" s="166">
        <f>G89*(1+L89/100)</f>
        <v>0</v>
      </c>
      <c r="N89" s="164">
        <v>7.2999999999999996E-4</v>
      </c>
      <c r="O89" s="164">
        <f>ROUND(E89*N89,2)</f>
        <v>0.05</v>
      </c>
      <c r="P89" s="164">
        <v>0</v>
      </c>
      <c r="Q89" s="164">
        <f>ROUND(E89*P89,2)</f>
        <v>0</v>
      </c>
      <c r="R89" s="166"/>
      <c r="S89" s="166" t="s">
        <v>144</v>
      </c>
      <c r="T89" s="167" t="s">
        <v>125</v>
      </c>
      <c r="U89" s="152">
        <v>0.1</v>
      </c>
      <c r="V89" s="152">
        <f>ROUND(E89*U89,2)</f>
        <v>6.4</v>
      </c>
      <c r="W89" s="152"/>
      <c r="X89" s="152" t="s">
        <v>145</v>
      </c>
      <c r="Y89" s="152" t="s">
        <v>127</v>
      </c>
      <c r="Z89" s="142"/>
      <c r="AA89" s="142"/>
      <c r="AB89" s="142"/>
      <c r="AC89" s="142"/>
      <c r="AD89" s="142"/>
      <c r="AE89" s="142"/>
      <c r="AF89" s="142"/>
      <c r="AG89" s="142" t="s">
        <v>146</v>
      </c>
      <c r="AH89" s="142"/>
    </row>
    <row r="90" spans="1:34" outlineLevel="2" x14ac:dyDescent="0.2">
      <c r="A90" s="149"/>
      <c r="B90" s="150"/>
      <c r="C90" s="269" t="s">
        <v>255</v>
      </c>
      <c r="D90" s="270"/>
      <c r="E90" s="270"/>
      <c r="F90" s="270"/>
      <c r="G90" s="270"/>
      <c r="H90" s="152"/>
      <c r="I90" s="152"/>
      <c r="J90" s="152"/>
      <c r="K90" s="152"/>
      <c r="L90" s="152"/>
      <c r="M90" s="152"/>
      <c r="N90" s="151"/>
      <c r="O90" s="151"/>
      <c r="P90" s="151"/>
      <c r="Q90" s="151"/>
      <c r="R90" s="152"/>
      <c r="S90" s="152"/>
      <c r="T90" s="152"/>
      <c r="U90" s="152"/>
      <c r="V90" s="152"/>
      <c r="W90" s="152"/>
      <c r="X90" s="152"/>
      <c r="Y90" s="152"/>
      <c r="Z90" s="142"/>
      <c r="AA90" s="142"/>
      <c r="AB90" s="142"/>
      <c r="AC90" s="142"/>
      <c r="AD90" s="142"/>
      <c r="AE90" s="142"/>
      <c r="AF90" s="142"/>
      <c r="AG90" s="142" t="s">
        <v>134</v>
      </c>
      <c r="AH90" s="142"/>
    </row>
    <row r="91" spans="1:34" ht="22.5" outlineLevel="1" x14ac:dyDescent="0.2">
      <c r="A91" s="161">
        <v>30</v>
      </c>
      <c r="B91" s="162" t="s">
        <v>258</v>
      </c>
      <c r="C91" s="177" t="s">
        <v>259</v>
      </c>
      <c r="D91" s="163" t="s">
        <v>196</v>
      </c>
      <c r="E91" s="164">
        <v>30</v>
      </c>
      <c r="F91" s="165"/>
      <c r="G91" s="166">
        <f>ROUND(E91*F91,2)</f>
        <v>0</v>
      </c>
      <c r="H91" s="165">
        <v>675.59</v>
      </c>
      <c r="I91" s="166">
        <f>ROUND(E91*H91,2)</f>
        <v>20267.7</v>
      </c>
      <c r="J91" s="165">
        <v>1167.4100000000001</v>
      </c>
      <c r="K91" s="166">
        <f>ROUND(E91*J91,2)</f>
        <v>35022.300000000003</v>
      </c>
      <c r="L91" s="166">
        <v>21</v>
      </c>
      <c r="M91" s="166">
        <f>G91*(1+L91/100)</f>
        <v>0</v>
      </c>
      <c r="N91" s="164">
        <v>0.51870000000000005</v>
      </c>
      <c r="O91" s="164">
        <f>ROUND(E91*N91,2)</f>
        <v>15.56</v>
      </c>
      <c r="P91" s="164">
        <v>0</v>
      </c>
      <c r="Q91" s="164">
        <f>ROUND(E91*P91,2)</f>
        <v>0</v>
      </c>
      <c r="R91" s="166"/>
      <c r="S91" s="166" t="s">
        <v>124</v>
      </c>
      <c r="T91" s="167" t="s">
        <v>163</v>
      </c>
      <c r="U91" s="152">
        <v>0</v>
      </c>
      <c r="V91" s="152">
        <f>ROUND(E91*U91,2)</f>
        <v>0</v>
      </c>
      <c r="W91" s="152"/>
      <c r="X91" s="152" t="s">
        <v>197</v>
      </c>
      <c r="Y91" s="152" t="s">
        <v>127</v>
      </c>
      <c r="Z91" s="142"/>
      <c r="AA91" s="142"/>
      <c r="AB91" s="142"/>
      <c r="AC91" s="142"/>
      <c r="AD91" s="142"/>
      <c r="AE91" s="142"/>
      <c r="AF91" s="142"/>
      <c r="AG91" s="142" t="s">
        <v>198</v>
      </c>
      <c r="AH91" s="142"/>
    </row>
    <row r="92" spans="1:34" outlineLevel="2" x14ac:dyDescent="0.2">
      <c r="A92" s="149"/>
      <c r="B92" s="150"/>
      <c r="C92" s="185" t="s">
        <v>260</v>
      </c>
      <c r="D92" s="181"/>
      <c r="E92" s="182">
        <v>30</v>
      </c>
      <c r="F92" s="152"/>
      <c r="G92" s="152"/>
      <c r="H92" s="152"/>
      <c r="I92" s="152"/>
      <c r="J92" s="152"/>
      <c r="K92" s="152"/>
      <c r="L92" s="152"/>
      <c r="M92" s="152"/>
      <c r="N92" s="151"/>
      <c r="O92" s="151"/>
      <c r="P92" s="151"/>
      <c r="Q92" s="151"/>
      <c r="R92" s="152"/>
      <c r="S92" s="152"/>
      <c r="T92" s="152"/>
      <c r="U92" s="152"/>
      <c r="V92" s="152"/>
      <c r="W92" s="152"/>
      <c r="X92" s="152"/>
      <c r="Y92" s="152"/>
      <c r="Z92" s="142"/>
      <c r="AA92" s="142"/>
      <c r="AB92" s="142"/>
      <c r="AC92" s="142"/>
      <c r="AD92" s="142"/>
      <c r="AE92" s="142"/>
      <c r="AF92" s="142"/>
      <c r="AG92" s="142" t="s">
        <v>167</v>
      </c>
      <c r="AH92" s="142">
        <v>0</v>
      </c>
    </row>
    <row r="93" spans="1:34" outlineLevel="1" x14ac:dyDescent="0.2">
      <c r="A93" s="168">
        <v>31</v>
      </c>
      <c r="B93" s="169" t="s">
        <v>261</v>
      </c>
      <c r="C93" s="176" t="s">
        <v>262</v>
      </c>
      <c r="D93" s="170" t="s">
        <v>153</v>
      </c>
      <c r="E93" s="171">
        <v>1</v>
      </c>
      <c r="F93" s="172"/>
      <c r="G93" s="173">
        <f>ROUND(E93*F93,2)</f>
        <v>0</v>
      </c>
      <c r="H93" s="172">
        <v>180.5</v>
      </c>
      <c r="I93" s="173">
        <f>ROUND(E93*H93,2)</f>
        <v>180.5</v>
      </c>
      <c r="J93" s="172">
        <v>0</v>
      </c>
      <c r="K93" s="173">
        <f>ROUND(E93*J93,2)</f>
        <v>0</v>
      </c>
      <c r="L93" s="173">
        <v>21</v>
      </c>
      <c r="M93" s="173">
        <f>G93*(1+L93/100)</f>
        <v>0</v>
      </c>
      <c r="N93" s="171">
        <v>6.6E-4</v>
      </c>
      <c r="O93" s="171">
        <f>ROUND(E93*N93,2)</f>
        <v>0</v>
      </c>
      <c r="P93" s="171">
        <v>0</v>
      </c>
      <c r="Q93" s="171">
        <f>ROUND(E93*P93,2)</f>
        <v>0</v>
      </c>
      <c r="R93" s="173" t="s">
        <v>233</v>
      </c>
      <c r="S93" s="173" t="s">
        <v>124</v>
      </c>
      <c r="T93" s="174" t="s">
        <v>163</v>
      </c>
      <c r="U93" s="152">
        <v>0</v>
      </c>
      <c r="V93" s="152">
        <f>ROUND(E93*U93,2)</f>
        <v>0</v>
      </c>
      <c r="W93" s="152"/>
      <c r="X93" s="152" t="s">
        <v>227</v>
      </c>
      <c r="Y93" s="152" t="s">
        <v>127</v>
      </c>
      <c r="Z93" s="142"/>
      <c r="AA93" s="142"/>
      <c r="AB93" s="142"/>
      <c r="AC93" s="142"/>
      <c r="AD93" s="142"/>
      <c r="AE93" s="142"/>
      <c r="AF93" s="142"/>
      <c r="AG93" s="142" t="s">
        <v>228</v>
      </c>
      <c r="AH93" s="142"/>
    </row>
    <row r="94" spans="1:34" outlineLevel="1" x14ac:dyDescent="0.2">
      <c r="A94" s="168">
        <v>32</v>
      </c>
      <c r="B94" s="169" t="s">
        <v>263</v>
      </c>
      <c r="C94" s="176" t="s">
        <v>264</v>
      </c>
      <c r="D94" s="170" t="s">
        <v>153</v>
      </c>
      <c r="E94" s="171">
        <v>6</v>
      </c>
      <c r="F94" s="172"/>
      <c r="G94" s="173">
        <f>ROUND(E94*F94,2)</f>
        <v>0</v>
      </c>
      <c r="H94" s="172">
        <v>273.5</v>
      </c>
      <c r="I94" s="173">
        <f>ROUND(E94*H94,2)</f>
        <v>1641</v>
      </c>
      <c r="J94" s="172">
        <v>0</v>
      </c>
      <c r="K94" s="173">
        <f>ROUND(E94*J94,2)</f>
        <v>0</v>
      </c>
      <c r="L94" s="173">
        <v>21</v>
      </c>
      <c r="M94" s="173">
        <f>G94*(1+L94/100)</f>
        <v>0</v>
      </c>
      <c r="N94" s="171">
        <v>7.2000000000000005E-4</v>
      </c>
      <c r="O94" s="171">
        <f>ROUND(E94*N94,2)</f>
        <v>0</v>
      </c>
      <c r="P94" s="171">
        <v>0</v>
      </c>
      <c r="Q94" s="171">
        <f>ROUND(E94*P94,2)</f>
        <v>0</v>
      </c>
      <c r="R94" s="173" t="s">
        <v>233</v>
      </c>
      <c r="S94" s="173" t="s">
        <v>124</v>
      </c>
      <c r="T94" s="174" t="s">
        <v>163</v>
      </c>
      <c r="U94" s="152">
        <v>0</v>
      </c>
      <c r="V94" s="152">
        <f>ROUND(E94*U94,2)</f>
        <v>0</v>
      </c>
      <c r="W94" s="152"/>
      <c r="X94" s="152" t="s">
        <v>227</v>
      </c>
      <c r="Y94" s="152" t="s">
        <v>127</v>
      </c>
      <c r="Z94" s="142"/>
      <c r="AA94" s="142"/>
      <c r="AB94" s="142"/>
      <c r="AC94" s="142"/>
      <c r="AD94" s="142"/>
      <c r="AE94" s="142"/>
      <c r="AF94" s="142"/>
      <c r="AG94" s="142" t="s">
        <v>228</v>
      </c>
      <c r="AH94" s="142"/>
    </row>
    <row r="95" spans="1:34" outlineLevel="1" x14ac:dyDescent="0.2">
      <c r="A95" s="168">
        <v>33</v>
      </c>
      <c r="B95" s="169" t="s">
        <v>265</v>
      </c>
      <c r="C95" s="176" t="s">
        <v>266</v>
      </c>
      <c r="D95" s="170" t="s">
        <v>153</v>
      </c>
      <c r="E95" s="171">
        <v>6</v>
      </c>
      <c r="F95" s="172"/>
      <c r="G95" s="173">
        <f>ROUND(E95*F95,2)</f>
        <v>0</v>
      </c>
      <c r="H95" s="172">
        <v>257</v>
      </c>
      <c r="I95" s="173">
        <f>ROUND(E95*H95,2)</f>
        <v>1542</v>
      </c>
      <c r="J95" s="172">
        <v>0</v>
      </c>
      <c r="K95" s="173">
        <f>ROUND(E95*J95,2)</f>
        <v>0</v>
      </c>
      <c r="L95" s="173">
        <v>21</v>
      </c>
      <c r="M95" s="173">
        <f>G95*(1+L95/100)</f>
        <v>0</v>
      </c>
      <c r="N95" s="171">
        <v>9.2000000000000003E-4</v>
      </c>
      <c r="O95" s="171">
        <f>ROUND(E95*N95,2)</f>
        <v>0.01</v>
      </c>
      <c r="P95" s="171">
        <v>0</v>
      </c>
      <c r="Q95" s="171">
        <f>ROUND(E95*P95,2)</f>
        <v>0</v>
      </c>
      <c r="R95" s="173" t="s">
        <v>233</v>
      </c>
      <c r="S95" s="173" t="s">
        <v>124</v>
      </c>
      <c r="T95" s="174" t="s">
        <v>163</v>
      </c>
      <c r="U95" s="152">
        <v>0</v>
      </c>
      <c r="V95" s="152">
        <f>ROUND(E95*U95,2)</f>
        <v>0</v>
      </c>
      <c r="W95" s="152"/>
      <c r="X95" s="152" t="s">
        <v>227</v>
      </c>
      <c r="Y95" s="152" t="s">
        <v>127</v>
      </c>
      <c r="Z95" s="142"/>
      <c r="AA95" s="142"/>
      <c r="AB95" s="142"/>
      <c r="AC95" s="142"/>
      <c r="AD95" s="142"/>
      <c r="AE95" s="142"/>
      <c r="AF95" s="142"/>
      <c r="AG95" s="142" t="s">
        <v>228</v>
      </c>
      <c r="AH95" s="142"/>
    </row>
    <row r="96" spans="1:34" x14ac:dyDescent="0.2">
      <c r="A96" s="154" t="s">
        <v>119</v>
      </c>
      <c r="B96" s="155" t="s">
        <v>77</v>
      </c>
      <c r="C96" s="175" t="s">
        <v>78</v>
      </c>
      <c r="D96" s="156"/>
      <c r="E96" s="157"/>
      <c r="F96" s="158"/>
      <c r="G96" s="158">
        <f>SUMIF(AG97:AG112,"&lt;&gt;NOR",G97:G112)</f>
        <v>0</v>
      </c>
      <c r="H96" s="158"/>
      <c r="I96" s="158">
        <f>SUM(I97:I112)</f>
        <v>140070.31</v>
      </c>
      <c r="J96" s="158"/>
      <c r="K96" s="158">
        <f>SUM(K97:K112)</f>
        <v>139217.5</v>
      </c>
      <c r="L96" s="158"/>
      <c r="M96" s="158">
        <f>SUM(M97:M112)</f>
        <v>0</v>
      </c>
      <c r="N96" s="157"/>
      <c r="O96" s="157">
        <f>SUM(O97:O112)</f>
        <v>80.390000000000015</v>
      </c>
      <c r="P96" s="157"/>
      <c r="Q96" s="157">
        <f>SUM(Q97:Q112)</f>
        <v>0</v>
      </c>
      <c r="R96" s="158"/>
      <c r="S96" s="158"/>
      <c r="T96" s="159"/>
      <c r="U96" s="153"/>
      <c r="V96" s="153">
        <f>SUM(V97:V112)</f>
        <v>81.45</v>
      </c>
      <c r="W96" s="153"/>
      <c r="X96" s="153"/>
      <c r="Y96" s="153"/>
      <c r="AG96" t="s">
        <v>120</v>
      </c>
    </row>
    <row r="97" spans="1:34" outlineLevel="1" x14ac:dyDescent="0.2">
      <c r="A97" s="168">
        <v>34</v>
      </c>
      <c r="B97" s="169" t="s">
        <v>267</v>
      </c>
      <c r="C97" s="176" t="s">
        <v>268</v>
      </c>
      <c r="D97" s="170" t="s">
        <v>196</v>
      </c>
      <c r="E97" s="171">
        <v>29</v>
      </c>
      <c r="F97" s="172"/>
      <c r="G97" s="173">
        <f>ROUND(E97*F97,2)</f>
        <v>0</v>
      </c>
      <c r="H97" s="172">
        <v>179.01</v>
      </c>
      <c r="I97" s="173">
        <f>ROUND(E97*H97,2)</f>
        <v>5191.29</v>
      </c>
      <c r="J97" s="172">
        <v>86.99</v>
      </c>
      <c r="K97" s="173">
        <f>ROUND(E97*J97,2)</f>
        <v>2522.71</v>
      </c>
      <c r="L97" s="173">
        <v>21</v>
      </c>
      <c r="M97" s="173">
        <f>G97*(1+L97/100)</f>
        <v>0</v>
      </c>
      <c r="N97" s="171">
        <v>0.1525</v>
      </c>
      <c r="O97" s="171">
        <f>ROUND(E97*N97,2)</f>
        <v>4.42</v>
      </c>
      <c r="P97" s="171">
        <v>0</v>
      </c>
      <c r="Q97" s="171">
        <f>ROUND(E97*P97,2)</f>
        <v>0</v>
      </c>
      <c r="R97" s="173"/>
      <c r="S97" s="173" t="s">
        <v>124</v>
      </c>
      <c r="T97" s="174" t="s">
        <v>163</v>
      </c>
      <c r="U97" s="152">
        <v>0.16</v>
      </c>
      <c r="V97" s="152">
        <f>ROUND(E97*U97,2)</f>
        <v>4.6399999999999997</v>
      </c>
      <c r="W97" s="152"/>
      <c r="X97" s="152" t="s">
        <v>145</v>
      </c>
      <c r="Y97" s="152" t="s">
        <v>127</v>
      </c>
      <c r="Z97" s="142"/>
      <c r="AA97" s="142"/>
      <c r="AB97" s="142"/>
      <c r="AC97" s="142"/>
      <c r="AD97" s="142"/>
      <c r="AE97" s="142"/>
      <c r="AF97" s="142"/>
      <c r="AG97" s="142" t="s">
        <v>146</v>
      </c>
      <c r="AH97" s="142"/>
    </row>
    <row r="98" spans="1:34" outlineLevel="1" x14ac:dyDescent="0.2">
      <c r="A98" s="161">
        <v>35</v>
      </c>
      <c r="B98" s="162" t="s">
        <v>269</v>
      </c>
      <c r="C98" s="177" t="s">
        <v>270</v>
      </c>
      <c r="D98" s="163" t="s">
        <v>196</v>
      </c>
      <c r="E98" s="164">
        <v>260</v>
      </c>
      <c r="F98" s="165"/>
      <c r="G98" s="166">
        <f>ROUND(E98*F98,2)</f>
        <v>0</v>
      </c>
      <c r="H98" s="165">
        <v>220.56</v>
      </c>
      <c r="I98" s="166">
        <f>ROUND(E98*H98,2)</f>
        <v>57345.599999999999</v>
      </c>
      <c r="J98" s="165">
        <v>146.44</v>
      </c>
      <c r="K98" s="166">
        <f>ROUND(E98*J98,2)</f>
        <v>38074.400000000001</v>
      </c>
      <c r="L98" s="166">
        <v>21</v>
      </c>
      <c r="M98" s="166">
        <f>G98*(1+L98/100)</f>
        <v>0</v>
      </c>
      <c r="N98" s="164">
        <v>0.188</v>
      </c>
      <c r="O98" s="164">
        <f>ROUND(E98*N98,2)</f>
        <v>48.88</v>
      </c>
      <c r="P98" s="164">
        <v>0</v>
      </c>
      <c r="Q98" s="164">
        <f>ROUND(E98*P98,2)</f>
        <v>0</v>
      </c>
      <c r="R98" s="166"/>
      <c r="S98" s="166" t="s">
        <v>124</v>
      </c>
      <c r="T98" s="167" t="s">
        <v>163</v>
      </c>
      <c r="U98" s="152">
        <v>0.27</v>
      </c>
      <c r="V98" s="152">
        <f>ROUND(E98*U98,2)</f>
        <v>70.2</v>
      </c>
      <c r="W98" s="152"/>
      <c r="X98" s="152" t="s">
        <v>145</v>
      </c>
      <c r="Y98" s="152" t="s">
        <v>127</v>
      </c>
      <c r="Z98" s="142"/>
      <c r="AA98" s="142"/>
      <c r="AB98" s="142"/>
      <c r="AC98" s="142"/>
      <c r="AD98" s="142"/>
      <c r="AE98" s="142"/>
      <c r="AF98" s="142"/>
      <c r="AG98" s="142" t="s">
        <v>146</v>
      </c>
      <c r="AH98" s="142"/>
    </row>
    <row r="99" spans="1:34" outlineLevel="2" x14ac:dyDescent="0.2">
      <c r="A99" s="149"/>
      <c r="B99" s="150"/>
      <c r="C99" s="185" t="s">
        <v>271</v>
      </c>
      <c r="D99" s="181"/>
      <c r="E99" s="182">
        <v>260</v>
      </c>
      <c r="F99" s="152"/>
      <c r="G99" s="152"/>
      <c r="H99" s="152"/>
      <c r="I99" s="152"/>
      <c r="J99" s="152"/>
      <c r="K99" s="152"/>
      <c r="L99" s="152"/>
      <c r="M99" s="152"/>
      <c r="N99" s="151"/>
      <c r="O99" s="151"/>
      <c r="P99" s="151"/>
      <c r="Q99" s="151"/>
      <c r="R99" s="152"/>
      <c r="S99" s="152"/>
      <c r="T99" s="152"/>
      <c r="U99" s="152"/>
      <c r="V99" s="152"/>
      <c r="W99" s="152"/>
      <c r="X99" s="152"/>
      <c r="Y99" s="152"/>
      <c r="Z99" s="142"/>
      <c r="AA99" s="142"/>
      <c r="AB99" s="142"/>
      <c r="AC99" s="142"/>
      <c r="AD99" s="142"/>
      <c r="AE99" s="142"/>
      <c r="AF99" s="142"/>
      <c r="AG99" s="142" t="s">
        <v>167</v>
      </c>
      <c r="AH99" s="142">
        <v>0</v>
      </c>
    </row>
    <row r="100" spans="1:34" ht="22.5" outlineLevel="1" x14ac:dyDescent="0.2">
      <c r="A100" s="168">
        <v>36</v>
      </c>
      <c r="B100" s="169" t="s">
        <v>272</v>
      </c>
      <c r="C100" s="176" t="s">
        <v>273</v>
      </c>
      <c r="D100" s="170" t="s">
        <v>196</v>
      </c>
      <c r="E100" s="171">
        <v>16.53</v>
      </c>
      <c r="F100" s="172"/>
      <c r="G100" s="173">
        <f>ROUND(E100*F100,2)</f>
        <v>0</v>
      </c>
      <c r="H100" s="172">
        <v>760.24</v>
      </c>
      <c r="I100" s="173">
        <f>ROUND(E100*H100,2)</f>
        <v>12566.77</v>
      </c>
      <c r="J100" s="172">
        <v>211.76</v>
      </c>
      <c r="K100" s="173">
        <f>ROUND(E100*J100,2)</f>
        <v>3500.39</v>
      </c>
      <c r="L100" s="173">
        <v>21</v>
      </c>
      <c r="M100" s="173">
        <f>G100*(1+L100/100)</f>
        <v>0</v>
      </c>
      <c r="N100" s="171">
        <v>0.28349999999999997</v>
      </c>
      <c r="O100" s="171">
        <f>ROUND(E100*N100,2)</f>
        <v>4.6900000000000004</v>
      </c>
      <c r="P100" s="171">
        <v>0</v>
      </c>
      <c r="Q100" s="171">
        <f>ROUND(E100*P100,2)</f>
        <v>0</v>
      </c>
      <c r="R100" s="173"/>
      <c r="S100" s="173" t="s">
        <v>124</v>
      </c>
      <c r="T100" s="174" t="s">
        <v>163</v>
      </c>
      <c r="U100" s="152">
        <v>0.4</v>
      </c>
      <c r="V100" s="152">
        <f>ROUND(E100*U100,2)</f>
        <v>6.61</v>
      </c>
      <c r="W100" s="152"/>
      <c r="X100" s="152" t="s">
        <v>145</v>
      </c>
      <c r="Y100" s="152" t="s">
        <v>127</v>
      </c>
      <c r="Z100" s="142"/>
      <c r="AA100" s="142"/>
      <c r="AB100" s="142"/>
      <c r="AC100" s="142"/>
      <c r="AD100" s="142"/>
      <c r="AE100" s="142"/>
      <c r="AF100" s="142"/>
      <c r="AG100" s="142" t="s">
        <v>146</v>
      </c>
      <c r="AH100" s="142"/>
    </row>
    <row r="101" spans="1:34" outlineLevel="1" x14ac:dyDescent="0.2">
      <c r="A101" s="161">
        <v>37</v>
      </c>
      <c r="B101" s="162" t="s">
        <v>274</v>
      </c>
      <c r="C101" s="177" t="s">
        <v>275</v>
      </c>
      <c r="D101" s="163" t="s">
        <v>153</v>
      </c>
      <c r="E101" s="164">
        <v>15</v>
      </c>
      <c r="F101" s="165"/>
      <c r="G101" s="166">
        <f>ROUND(E101*F101,2)</f>
        <v>0</v>
      </c>
      <c r="H101" s="165">
        <v>0</v>
      </c>
      <c r="I101" s="166">
        <f>ROUND(E101*H101,2)</f>
        <v>0</v>
      </c>
      <c r="J101" s="165">
        <v>2000</v>
      </c>
      <c r="K101" s="166">
        <f>ROUND(E101*J101,2)</f>
        <v>30000</v>
      </c>
      <c r="L101" s="166">
        <v>21</v>
      </c>
      <c r="M101" s="166">
        <f>G101*(1+L101/100)</f>
        <v>0</v>
      </c>
      <c r="N101" s="164">
        <v>0</v>
      </c>
      <c r="O101" s="164">
        <f>ROUND(E101*N101,2)</f>
        <v>0</v>
      </c>
      <c r="P101" s="164">
        <v>0</v>
      </c>
      <c r="Q101" s="164">
        <f>ROUND(E101*P101,2)</f>
        <v>0</v>
      </c>
      <c r="R101" s="166"/>
      <c r="S101" s="166" t="s">
        <v>144</v>
      </c>
      <c r="T101" s="167" t="s">
        <v>125</v>
      </c>
      <c r="U101" s="152">
        <v>0</v>
      </c>
      <c r="V101" s="152">
        <f>ROUND(E101*U101,2)</f>
        <v>0</v>
      </c>
      <c r="W101" s="152"/>
      <c r="X101" s="152" t="s">
        <v>145</v>
      </c>
      <c r="Y101" s="152" t="s">
        <v>127</v>
      </c>
      <c r="Z101" s="142"/>
      <c r="AA101" s="142"/>
      <c r="AB101" s="142"/>
      <c r="AC101" s="142"/>
      <c r="AD101" s="142"/>
      <c r="AE101" s="142"/>
      <c r="AF101" s="142"/>
      <c r="AG101" s="142" t="s">
        <v>146</v>
      </c>
      <c r="AH101" s="142"/>
    </row>
    <row r="102" spans="1:34" outlineLevel="2" x14ac:dyDescent="0.2">
      <c r="A102" s="149"/>
      <c r="B102" s="150"/>
      <c r="C102" s="269" t="s">
        <v>255</v>
      </c>
      <c r="D102" s="270"/>
      <c r="E102" s="270"/>
      <c r="F102" s="270"/>
      <c r="G102" s="270"/>
      <c r="H102" s="152"/>
      <c r="I102" s="152"/>
      <c r="J102" s="152"/>
      <c r="K102" s="152"/>
      <c r="L102" s="152"/>
      <c r="M102" s="152"/>
      <c r="N102" s="151"/>
      <c r="O102" s="151"/>
      <c r="P102" s="151"/>
      <c r="Q102" s="151"/>
      <c r="R102" s="152"/>
      <c r="S102" s="152"/>
      <c r="T102" s="152"/>
      <c r="U102" s="152"/>
      <c r="V102" s="152"/>
      <c r="W102" s="152"/>
      <c r="X102" s="152"/>
      <c r="Y102" s="152"/>
      <c r="Z102" s="142"/>
      <c r="AA102" s="142"/>
      <c r="AB102" s="142"/>
      <c r="AC102" s="142"/>
      <c r="AD102" s="142"/>
      <c r="AE102" s="142"/>
      <c r="AF102" s="142"/>
      <c r="AG102" s="142" t="s">
        <v>134</v>
      </c>
      <c r="AH102" s="142"/>
    </row>
    <row r="103" spans="1:34" outlineLevel="1" x14ac:dyDescent="0.2">
      <c r="A103" s="161">
        <v>38</v>
      </c>
      <c r="B103" s="162" t="s">
        <v>274</v>
      </c>
      <c r="C103" s="177" t="s">
        <v>276</v>
      </c>
      <c r="D103" s="163" t="s">
        <v>153</v>
      </c>
      <c r="E103" s="164">
        <v>5</v>
      </c>
      <c r="F103" s="165"/>
      <c r="G103" s="166">
        <f>ROUND(E103*F103,2)</f>
        <v>0</v>
      </c>
      <c r="H103" s="165">
        <v>0</v>
      </c>
      <c r="I103" s="166">
        <f>ROUND(E103*H103,2)</f>
        <v>0</v>
      </c>
      <c r="J103" s="165">
        <v>2960</v>
      </c>
      <c r="K103" s="166">
        <f>ROUND(E103*J103,2)</f>
        <v>14800</v>
      </c>
      <c r="L103" s="166">
        <v>21</v>
      </c>
      <c r="M103" s="166">
        <f>G103*(1+L103/100)</f>
        <v>0</v>
      </c>
      <c r="N103" s="164">
        <v>0</v>
      </c>
      <c r="O103" s="164">
        <f>ROUND(E103*N103,2)</f>
        <v>0</v>
      </c>
      <c r="P103" s="164">
        <v>0</v>
      </c>
      <c r="Q103" s="164">
        <f>ROUND(E103*P103,2)</f>
        <v>0</v>
      </c>
      <c r="R103" s="166"/>
      <c r="S103" s="166" t="s">
        <v>144</v>
      </c>
      <c r="T103" s="167" t="s">
        <v>125</v>
      </c>
      <c r="U103" s="152">
        <v>0</v>
      </c>
      <c r="V103" s="152">
        <f>ROUND(E103*U103,2)</f>
        <v>0</v>
      </c>
      <c r="W103" s="152"/>
      <c r="X103" s="152" t="s">
        <v>197</v>
      </c>
      <c r="Y103" s="152" t="s">
        <v>127</v>
      </c>
      <c r="Z103" s="142"/>
      <c r="AA103" s="142"/>
      <c r="AB103" s="142"/>
      <c r="AC103" s="142"/>
      <c r="AD103" s="142"/>
      <c r="AE103" s="142"/>
      <c r="AF103" s="142"/>
      <c r="AG103" s="142" t="s">
        <v>198</v>
      </c>
      <c r="AH103" s="142"/>
    </row>
    <row r="104" spans="1:34" outlineLevel="2" x14ac:dyDescent="0.2">
      <c r="A104" s="149"/>
      <c r="B104" s="150"/>
      <c r="C104" s="269" t="s">
        <v>255</v>
      </c>
      <c r="D104" s="270"/>
      <c r="E104" s="270"/>
      <c r="F104" s="270"/>
      <c r="G104" s="270"/>
      <c r="H104" s="152"/>
      <c r="I104" s="152"/>
      <c r="J104" s="152"/>
      <c r="K104" s="152"/>
      <c r="L104" s="152"/>
      <c r="M104" s="152"/>
      <c r="N104" s="151"/>
      <c r="O104" s="151"/>
      <c r="P104" s="151"/>
      <c r="Q104" s="151"/>
      <c r="R104" s="152"/>
      <c r="S104" s="152"/>
      <c r="T104" s="152"/>
      <c r="U104" s="152"/>
      <c r="V104" s="152"/>
      <c r="W104" s="152"/>
      <c r="X104" s="152"/>
      <c r="Y104" s="152"/>
      <c r="Z104" s="142"/>
      <c r="AA104" s="142"/>
      <c r="AB104" s="142"/>
      <c r="AC104" s="142"/>
      <c r="AD104" s="142"/>
      <c r="AE104" s="142"/>
      <c r="AF104" s="142"/>
      <c r="AG104" s="142" t="s">
        <v>134</v>
      </c>
      <c r="AH104" s="142"/>
    </row>
    <row r="105" spans="1:34" outlineLevel="1" x14ac:dyDescent="0.2">
      <c r="A105" s="161">
        <v>39</v>
      </c>
      <c r="B105" s="162" t="s">
        <v>277</v>
      </c>
      <c r="C105" s="177" t="s">
        <v>278</v>
      </c>
      <c r="D105" s="163" t="s">
        <v>182</v>
      </c>
      <c r="E105" s="164">
        <v>17</v>
      </c>
      <c r="F105" s="165"/>
      <c r="G105" s="166">
        <f>ROUND(E105*F105,2)</f>
        <v>0</v>
      </c>
      <c r="H105" s="165">
        <v>0</v>
      </c>
      <c r="I105" s="166">
        <f>ROUND(E105*H105,2)</f>
        <v>0</v>
      </c>
      <c r="J105" s="165">
        <v>2960</v>
      </c>
      <c r="K105" s="166">
        <f>ROUND(E105*J105,2)</f>
        <v>50320</v>
      </c>
      <c r="L105" s="166">
        <v>21</v>
      </c>
      <c r="M105" s="166">
        <f>G105*(1+L105/100)</f>
        <v>0</v>
      </c>
      <c r="N105" s="164">
        <v>0</v>
      </c>
      <c r="O105" s="164">
        <f>ROUND(E105*N105,2)</f>
        <v>0</v>
      </c>
      <c r="P105" s="164">
        <v>0</v>
      </c>
      <c r="Q105" s="164">
        <f>ROUND(E105*P105,2)</f>
        <v>0</v>
      </c>
      <c r="R105" s="166"/>
      <c r="S105" s="166" t="s">
        <v>144</v>
      </c>
      <c r="T105" s="167" t="s">
        <v>125</v>
      </c>
      <c r="U105" s="152">
        <v>0</v>
      </c>
      <c r="V105" s="152">
        <f>ROUND(E105*U105,2)</f>
        <v>0</v>
      </c>
      <c r="W105" s="152"/>
      <c r="X105" s="152" t="s">
        <v>197</v>
      </c>
      <c r="Y105" s="152" t="s">
        <v>127</v>
      </c>
      <c r="Z105" s="142"/>
      <c r="AA105" s="142"/>
      <c r="AB105" s="142"/>
      <c r="AC105" s="142"/>
      <c r="AD105" s="142"/>
      <c r="AE105" s="142"/>
      <c r="AF105" s="142"/>
      <c r="AG105" s="142" t="s">
        <v>198</v>
      </c>
      <c r="AH105" s="142"/>
    </row>
    <row r="106" spans="1:34" outlineLevel="2" x14ac:dyDescent="0.2">
      <c r="A106" s="149"/>
      <c r="B106" s="150"/>
      <c r="C106" s="269" t="s">
        <v>255</v>
      </c>
      <c r="D106" s="270"/>
      <c r="E106" s="270"/>
      <c r="F106" s="270"/>
      <c r="G106" s="270"/>
      <c r="H106" s="152"/>
      <c r="I106" s="152"/>
      <c r="J106" s="152"/>
      <c r="K106" s="152"/>
      <c r="L106" s="152"/>
      <c r="M106" s="152"/>
      <c r="N106" s="151"/>
      <c r="O106" s="151"/>
      <c r="P106" s="151"/>
      <c r="Q106" s="151"/>
      <c r="R106" s="152"/>
      <c r="S106" s="152"/>
      <c r="T106" s="152"/>
      <c r="U106" s="152"/>
      <c r="V106" s="152"/>
      <c r="W106" s="152"/>
      <c r="X106" s="152"/>
      <c r="Y106" s="152"/>
      <c r="Z106" s="142"/>
      <c r="AA106" s="142"/>
      <c r="AB106" s="142"/>
      <c r="AC106" s="142"/>
      <c r="AD106" s="142"/>
      <c r="AE106" s="142"/>
      <c r="AF106" s="142"/>
      <c r="AG106" s="142" t="s">
        <v>134</v>
      </c>
      <c r="AH106" s="142"/>
    </row>
    <row r="107" spans="1:34" ht="22.5" outlineLevel="1" x14ac:dyDescent="0.2">
      <c r="A107" s="161">
        <v>40</v>
      </c>
      <c r="B107" s="162" t="s">
        <v>279</v>
      </c>
      <c r="C107" s="177" t="s">
        <v>280</v>
      </c>
      <c r="D107" s="163" t="s">
        <v>153</v>
      </c>
      <c r="E107" s="164">
        <v>29.58</v>
      </c>
      <c r="F107" s="165"/>
      <c r="G107" s="166">
        <f>ROUND(E107*F107,2)</f>
        <v>0</v>
      </c>
      <c r="H107" s="165">
        <v>175.5</v>
      </c>
      <c r="I107" s="166">
        <f>ROUND(E107*H107,2)</f>
        <v>5191.29</v>
      </c>
      <c r="J107" s="165">
        <v>0</v>
      </c>
      <c r="K107" s="166">
        <f>ROUND(E107*J107,2)</f>
        <v>0</v>
      </c>
      <c r="L107" s="166">
        <v>21</v>
      </c>
      <c r="M107" s="166">
        <f>G107*(1+L107/100)</f>
        <v>0</v>
      </c>
      <c r="N107" s="164">
        <v>5.4170000000000003E-2</v>
      </c>
      <c r="O107" s="164">
        <f>ROUND(E107*N107,2)</f>
        <v>1.6</v>
      </c>
      <c r="P107" s="164">
        <v>0</v>
      </c>
      <c r="Q107" s="164">
        <f>ROUND(E107*P107,2)</f>
        <v>0</v>
      </c>
      <c r="R107" s="166" t="s">
        <v>233</v>
      </c>
      <c r="S107" s="166" t="s">
        <v>124</v>
      </c>
      <c r="T107" s="167" t="s">
        <v>163</v>
      </c>
      <c r="U107" s="152">
        <v>0</v>
      </c>
      <c r="V107" s="152">
        <f>ROUND(E107*U107,2)</f>
        <v>0</v>
      </c>
      <c r="W107" s="152"/>
      <c r="X107" s="152" t="s">
        <v>227</v>
      </c>
      <c r="Y107" s="152" t="s">
        <v>127</v>
      </c>
      <c r="Z107" s="142"/>
      <c r="AA107" s="142"/>
      <c r="AB107" s="142"/>
      <c r="AC107" s="142"/>
      <c r="AD107" s="142"/>
      <c r="AE107" s="142"/>
      <c r="AF107" s="142"/>
      <c r="AG107" s="142" t="s">
        <v>228</v>
      </c>
      <c r="AH107" s="142"/>
    </row>
    <row r="108" spans="1:34" outlineLevel="2" x14ac:dyDescent="0.2">
      <c r="A108" s="149"/>
      <c r="B108" s="150"/>
      <c r="C108" s="185" t="s">
        <v>281</v>
      </c>
      <c r="D108" s="181"/>
      <c r="E108" s="182">
        <v>29.58</v>
      </c>
      <c r="F108" s="152"/>
      <c r="G108" s="152"/>
      <c r="H108" s="152"/>
      <c r="I108" s="152"/>
      <c r="J108" s="152"/>
      <c r="K108" s="152"/>
      <c r="L108" s="152"/>
      <c r="M108" s="152"/>
      <c r="N108" s="151"/>
      <c r="O108" s="151"/>
      <c r="P108" s="151"/>
      <c r="Q108" s="151"/>
      <c r="R108" s="152"/>
      <c r="S108" s="152"/>
      <c r="T108" s="152"/>
      <c r="U108" s="152"/>
      <c r="V108" s="152"/>
      <c r="W108" s="152"/>
      <c r="X108" s="152"/>
      <c r="Y108" s="152"/>
      <c r="Z108" s="142"/>
      <c r="AA108" s="142"/>
      <c r="AB108" s="142"/>
      <c r="AC108" s="142"/>
      <c r="AD108" s="142"/>
      <c r="AE108" s="142"/>
      <c r="AF108" s="142"/>
      <c r="AG108" s="142" t="s">
        <v>167</v>
      </c>
      <c r="AH108" s="142">
        <v>0</v>
      </c>
    </row>
    <row r="109" spans="1:34" ht="22.5" outlineLevel="1" x14ac:dyDescent="0.2">
      <c r="A109" s="161">
        <v>41</v>
      </c>
      <c r="B109" s="162" t="s">
        <v>282</v>
      </c>
      <c r="C109" s="177" t="s">
        <v>283</v>
      </c>
      <c r="D109" s="163" t="s">
        <v>153</v>
      </c>
      <c r="E109" s="164">
        <v>236.64</v>
      </c>
      <c r="F109" s="165"/>
      <c r="G109" s="166">
        <f>ROUND(E109*F109,2)</f>
        <v>0</v>
      </c>
      <c r="H109" s="165">
        <v>224</v>
      </c>
      <c r="I109" s="166">
        <f>ROUND(E109*H109,2)</f>
        <v>53007.360000000001</v>
      </c>
      <c r="J109" s="165">
        <v>0</v>
      </c>
      <c r="K109" s="166">
        <f>ROUND(E109*J109,2)</f>
        <v>0</v>
      </c>
      <c r="L109" s="166">
        <v>21</v>
      </c>
      <c r="M109" s="166">
        <f>G109*(1+L109/100)</f>
        <v>0</v>
      </c>
      <c r="N109" s="164">
        <v>8.1970000000000001E-2</v>
      </c>
      <c r="O109" s="164">
        <f>ROUND(E109*N109,2)</f>
        <v>19.399999999999999</v>
      </c>
      <c r="P109" s="164">
        <v>0</v>
      </c>
      <c r="Q109" s="164">
        <f>ROUND(E109*P109,2)</f>
        <v>0</v>
      </c>
      <c r="R109" s="166" t="s">
        <v>233</v>
      </c>
      <c r="S109" s="166" t="s">
        <v>124</v>
      </c>
      <c r="T109" s="167" t="s">
        <v>163</v>
      </c>
      <c r="U109" s="152">
        <v>0</v>
      </c>
      <c r="V109" s="152">
        <f>ROUND(E109*U109,2)</f>
        <v>0</v>
      </c>
      <c r="W109" s="152"/>
      <c r="X109" s="152" t="s">
        <v>227</v>
      </c>
      <c r="Y109" s="152" t="s">
        <v>127</v>
      </c>
      <c r="Z109" s="142"/>
      <c r="AA109" s="142"/>
      <c r="AB109" s="142"/>
      <c r="AC109" s="142"/>
      <c r="AD109" s="142"/>
      <c r="AE109" s="142"/>
      <c r="AF109" s="142"/>
      <c r="AG109" s="142" t="s">
        <v>228</v>
      </c>
      <c r="AH109" s="142"/>
    </row>
    <row r="110" spans="1:34" outlineLevel="2" x14ac:dyDescent="0.2">
      <c r="A110" s="149"/>
      <c r="B110" s="150"/>
      <c r="C110" s="185" t="s">
        <v>284</v>
      </c>
      <c r="D110" s="181"/>
      <c r="E110" s="182">
        <v>236.64</v>
      </c>
      <c r="F110" s="152"/>
      <c r="G110" s="152"/>
      <c r="H110" s="152"/>
      <c r="I110" s="152"/>
      <c r="J110" s="152"/>
      <c r="K110" s="152"/>
      <c r="L110" s="152"/>
      <c r="M110" s="152"/>
      <c r="N110" s="151"/>
      <c r="O110" s="151"/>
      <c r="P110" s="151"/>
      <c r="Q110" s="151"/>
      <c r="R110" s="152"/>
      <c r="S110" s="152"/>
      <c r="T110" s="152"/>
      <c r="U110" s="152"/>
      <c r="V110" s="152"/>
      <c r="W110" s="152"/>
      <c r="X110" s="152"/>
      <c r="Y110" s="152"/>
      <c r="Z110" s="142"/>
      <c r="AA110" s="142"/>
      <c r="AB110" s="142"/>
      <c r="AC110" s="142"/>
      <c r="AD110" s="142"/>
      <c r="AE110" s="142"/>
      <c r="AF110" s="142"/>
      <c r="AG110" s="142" t="s">
        <v>167</v>
      </c>
      <c r="AH110" s="142">
        <v>0</v>
      </c>
    </row>
    <row r="111" spans="1:34" ht="22.5" outlineLevel="1" x14ac:dyDescent="0.2">
      <c r="A111" s="168">
        <v>42</v>
      </c>
      <c r="B111" s="169" t="s">
        <v>285</v>
      </c>
      <c r="C111" s="176" t="s">
        <v>286</v>
      </c>
      <c r="D111" s="170" t="s">
        <v>153</v>
      </c>
      <c r="E111" s="171">
        <v>6</v>
      </c>
      <c r="F111" s="172"/>
      <c r="G111" s="173">
        <f>ROUND(E111*F111,2)</f>
        <v>0</v>
      </c>
      <c r="H111" s="172">
        <v>462.5</v>
      </c>
      <c r="I111" s="173">
        <f>ROUND(E111*H111,2)</f>
        <v>2775</v>
      </c>
      <c r="J111" s="172">
        <v>0</v>
      </c>
      <c r="K111" s="173">
        <f>ROUND(E111*J111,2)</f>
        <v>0</v>
      </c>
      <c r="L111" s="173">
        <v>21</v>
      </c>
      <c r="M111" s="173">
        <f>G111*(1+L111/100)</f>
        <v>0</v>
      </c>
      <c r="N111" s="171">
        <v>5.6099999999999997E-2</v>
      </c>
      <c r="O111" s="171">
        <f>ROUND(E111*N111,2)</f>
        <v>0.34</v>
      </c>
      <c r="P111" s="171">
        <v>0</v>
      </c>
      <c r="Q111" s="171">
        <f>ROUND(E111*P111,2)</f>
        <v>0</v>
      </c>
      <c r="R111" s="173" t="s">
        <v>233</v>
      </c>
      <c r="S111" s="173" t="s">
        <v>124</v>
      </c>
      <c r="T111" s="174" t="s">
        <v>163</v>
      </c>
      <c r="U111" s="152">
        <v>0</v>
      </c>
      <c r="V111" s="152">
        <f>ROUND(E111*U111,2)</f>
        <v>0</v>
      </c>
      <c r="W111" s="152"/>
      <c r="X111" s="152" t="s">
        <v>227</v>
      </c>
      <c r="Y111" s="152" t="s">
        <v>127</v>
      </c>
      <c r="Z111" s="142"/>
      <c r="AA111" s="142"/>
      <c r="AB111" s="142"/>
      <c r="AC111" s="142"/>
      <c r="AD111" s="142"/>
      <c r="AE111" s="142"/>
      <c r="AF111" s="142"/>
      <c r="AG111" s="142" t="s">
        <v>228</v>
      </c>
      <c r="AH111" s="142"/>
    </row>
    <row r="112" spans="1:34" outlineLevel="1" x14ac:dyDescent="0.2">
      <c r="A112" s="168">
        <v>43</v>
      </c>
      <c r="B112" s="169" t="s">
        <v>287</v>
      </c>
      <c r="C112" s="176" t="s">
        <v>288</v>
      </c>
      <c r="D112" s="170" t="s">
        <v>153</v>
      </c>
      <c r="E112" s="171">
        <v>22</v>
      </c>
      <c r="F112" s="172"/>
      <c r="G112" s="173">
        <f>ROUND(E112*F112,2)</f>
        <v>0</v>
      </c>
      <c r="H112" s="172">
        <v>181.5</v>
      </c>
      <c r="I112" s="173">
        <f>ROUND(E112*H112,2)</f>
        <v>3993</v>
      </c>
      <c r="J112" s="172">
        <v>0</v>
      </c>
      <c r="K112" s="173">
        <f>ROUND(E112*J112,2)</f>
        <v>0</v>
      </c>
      <c r="L112" s="173">
        <v>21</v>
      </c>
      <c r="M112" s="173">
        <f>G112*(1+L112/100)</f>
        <v>0</v>
      </c>
      <c r="N112" s="171">
        <v>4.8300000000000003E-2</v>
      </c>
      <c r="O112" s="171">
        <f>ROUND(E112*N112,2)</f>
        <v>1.06</v>
      </c>
      <c r="P112" s="171">
        <v>0</v>
      </c>
      <c r="Q112" s="171">
        <f>ROUND(E112*P112,2)</f>
        <v>0</v>
      </c>
      <c r="R112" s="173" t="s">
        <v>233</v>
      </c>
      <c r="S112" s="173" t="s">
        <v>124</v>
      </c>
      <c r="T112" s="174" t="s">
        <v>163</v>
      </c>
      <c r="U112" s="152">
        <v>0</v>
      </c>
      <c r="V112" s="152">
        <f>ROUND(E112*U112,2)</f>
        <v>0</v>
      </c>
      <c r="W112" s="152"/>
      <c r="X112" s="152" t="s">
        <v>227</v>
      </c>
      <c r="Y112" s="152" t="s">
        <v>127</v>
      </c>
      <c r="Z112" s="142"/>
      <c r="AA112" s="142"/>
      <c r="AB112" s="142"/>
      <c r="AC112" s="142"/>
      <c r="AD112" s="142"/>
      <c r="AE112" s="142"/>
      <c r="AF112" s="142"/>
      <c r="AG112" s="142" t="s">
        <v>228</v>
      </c>
      <c r="AH112" s="142"/>
    </row>
    <row r="113" spans="1:34" x14ac:dyDescent="0.2">
      <c r="A113" s="154" t="s">
        <v>119</v>
      </c>
      <c r="B113" s="155" t="s">
        <v>79</v>
      </c>
      <c r="C113" s="175" t="s">
        <v>80</v>
      </c>
      <c r="D113" s="156"/>
      <c r="E113" s="157"/>
      <c r="F113" s="158"/>
      <c r="G113" s="158">
        <f>SUMIF(AG114:AG125,"&lt;&gt;NOR",G114:G125)</f>
        <v>0</v>
      </c>
      <c r="H113" s="158"/>
      <c r="I113" s="158">
        <f>SUM(I114:I125)</f>
        <v>0</v>
      </c>
      <c r="J113" s="158"/>
      <c r="K113" s="158">
        <f>SUM(K114:K125)</f>
        <v>133527.09000000003</v>
      </c>
      <c r="L113" s="158"/>
      <c r="M113" s="158">
        <f>SUM(M114:M125)</f>
        <v>0</v>
      </c>
      <c r="N113" s="157"/>
      <c r="O113" s="157">
        <f>SUM(O114:O125)</f>
        <v>0</v>
      </c>
      <c r="P113" s="157"/>
      <c r="Q113" s="157">
        <f>SUM(Q114:Q125)</f>
        <v>969.11</v>
      </c>
      <c r="R113" s="158"/>
      <c r="S113" s="158"/>
      <c r="T113" s="159"/>
      <c r="U113" s="153"/>
      <c r="V113" s="153">
        <f>SUM(V114:V125)</f>
        <v>194.48000000000005</v>
      </c>
      <c r="W113" s="153"/>
      <c r="X113" s="153"/>
      <c r="Y113" s="153"/>
      <c r="AG113" t="s">
        <v>120</v>
      </c>
    </row>
    <row r="114" spans="1:34" outlineLevel="1" x14ac:dyDescent="0.2">
      <c r="A114" s="161">
        <v>44</v>
      </c>
      <c r="B114" s="162" t="s">
        <v>289</v>
      </c>
      <c r="C114" s="177" t="s">
        <v>290</v>
      </c>
      <c r="D114" s="163" t="s">
        <v>182</v>
      </c>
      <c r="E114" s="164">
        <v>20.88</v>
      </c>
      <c r="F114" s="165"/>
      <c r="G114" s="166">
        <f>ROUND(E114*F114,2)</f>
        <v>0</v>
      </c>
      <c r="H114" s="165">
        <v>0</v>
      </c>
      <c r="I114" s="166">
        <f>ROUND(E114*H114,2)</f>
        <v>0</v>
      </c>
      <c r="J114" s="165">
        <v>71.2</v>
      </c>
      <c r="K114" s="166">
        <f>ROUND(E114*J114,2)</f>
        <v>1486.66</v>
      </c>
      <c r="L114" s="166">
        <v>21</v>
      </c>
      <c r="M114" s="166">
        <f>G114*(1+L114/100)</f>
        <v>0</v>
      </c>
      <c r="N114" s="164">
        <v>0</v>
      </c>
      <c r="O114" s="164">
        <f>ROUND(E114*N114,2)</f>
        <v>0</v>
      </c>
      <c r="P114" s="164">
        <v>0.13800000000000001</v>
      </c>
      <c r="Q114" s="164">
        <f>ROUND(E114*P114,2)</f>
        <v>2.88</v>
      </c>
      <c r="R114" s="166"/>
      <c r="S114" s="166" t="s">
        <v>124</v>
      </c>
      <c r="T114" s="167" t="s">
        <v>163</v>
      </c>
      <c r="U114" s="152">
        <v>0.16</v>
      </c>
      <c r="V114" s="152">
        <f>ROUND(E114*U114,2)</f>
        <v>3.34</v>
      </c>
      <c r="W114" s="152"/>
      <c r="X114" s="152" t="s">
        <v>145</v>
      </c>
      <c r="Y114" s="152" t="s">
        <v>127</v>
      </c>
      <c r="Z114" s="142"/>
      <c r="AA114" s="142"/>
      <c r="AB114" s="142"/>
      <c r="AC114" s="142"/>
      <c r="AD114" s="142"/>
      <c r="AE114" s="142"/>
      <c r="AF114" s="142"/>
      <c r="AG114" s="142" t="s">
        <v>146</v>
      </c>
      <c r="AH114" s="142"/>
    </row>
    <row r="115" spans="1:34" outlineLevel="2" x14ac:dyDescent="0.2">
      <c r="A115" s="149"/>
      <c r="B115" s="150"/>
      <c r="C115" s="185" t="s">
        <v>291</v>
      </c>
      <c r="D115" s="181"/>
      <c r="E115" s="182">
        <v>20.88</v>
      </c>
      <c r="F115" s="152"/>
      <c r="G115" s="152"/>
      <c r="H115" s="152"/>
      <c r="I115" s="152"/>
      <c r="J115" s="152"/>
      <c r="K115" s="152"/>
      <c r="L115" s="152"/>
      <c r="M115" s="152"/>
      <c r="N115" s="151"/>
      <c r="O115" s="151"/>
      <c r="P115" s="151"/>
      <c r="Q115" s="151"/>
      <c r="R115" s="152"/>
      <c r="S115" s="152"/>
      <c r="T115" s="152"/>
      <c r="U115" s="152"/>
      <c r="V115" s="152"/>
      <c r="W115" s="152"/>
      <c r="X115" s="152"/>
      <c r="Y115" s="152"/>
      <c r="Z115" s="142"/>
      <c r="AA115" s="142"/>
      <c r="AB115" s="142"/>
      <c r="AC115" s="142"/>
      <c r="AD115" s="142"/>
      <c r="AE115" s="142"/>
      <c r="AF115" s="142"/>
      <c r="AG115" s="142" t="s">
        <v>167</v>
      </c>
      <c r="AH115" s="142">
        <v>0</v>
      </c>
    </row>
    <row r="116" spans="1:34" outlineLevel="1" x14ac:dyDescent="0.2">
      <c r="A116" s="161">
        <v>45</v>
      </c>
      <c r="B116" s="162" t="s">
        <v>292</v>
      </c>
      <c r="C116" s="177" t="s">
        <v>293</v>
      </c>
      <c r="D116" s="163" t="s">
        <v>182</v>
      </c>
      <c r="E116" s="164">
        <v>20.88</v>
      </c>
      <c r="F116" s="165"/>
      <c r="G116" s="166">
        <f>ROUND(E116*F116,2)</f>
        <v>0</v>
      </c>
      <c r="H116" s="165">
        <v>0</v>
      </c>
      <c r="I116" s="166">
        <f>ROUND(E116*H116,2)</f>
        <v>0</v>
      </c>
      <c r="J116" s="165">
        <v>46.4</v>
      </c>
      <c r="K116" s="166">
        <f>ROUND(E116*J116,2)</f>
        <v>968.83</v>
      </c>
      <c r="L116" s="166">
        <v>21</v>
      </c>
      <c r="M116" s="166">
        <f>G116*(1+L116/100)</f>
        <v>0</v>
      </c>
      <c r="N116" s="164">
        <v>0</v>
      </c>
      <c r="O116" s="164">
        <f>ROUND(E116*N116,2)</f>
        <v>0</v>
      </c>
      <c r="P116" s="164">
        <v>0.39600000000000002</v>
      </c>
      <c r="Q116" s="164">
        <f>ROUND(E116*P116,2)</f>
        <v>8.27</v>
      </c>
      <c r="R116" s="166"/>
      <c r="S116" s="166" t="s">
        <v>124</v>
      </c>
      <c r="T116" s="167" t="s">
        <v>163</v>
      </c>
      <c r="U116" s="152">
        <v>7.0000000000000007E-2</v>
      </c>
      <c r="V116" s="152">
        <f>ROUND(E116*U116,2)</f>
        <v>1.46</v>
      </c>
      <c r="W116" s="152"/>
      <c r="X116" s="152" t="s">
        <v>145</v>
      </c>
      <c r="Y116" s="152" t="s">
        <v>127</v>
      </c>
      <c r="Z116" s="142"/>
      <c r="AA116" s="142"/>
      <c r="AB116" s="142"/>
      <c r="AC116" s="142"/>
      <c r="AD116" s="142"/>
      <c r="AE116" s="142"/>
      <c r="AF116" s="142"/>
      <c r="AG116" s="142" t="s">
        <v>146</v>
      </c>
      <c r="AH116" s="142"/>
    </row>
    <row r="117" spans="1:34" outlineLevel="2" x14ac:dyDescent="0.2">
      <c r="A117" s="149"/>
      <c r="B117" s="150"/>
      <c r="C117" s="185" t="s">
        <v>291</v>
      </c>
      <c r="D117" s="181"/>
      <c r="E117" s="182">
        <v>20.88</v>
      </c>
      <c r="F117" s="152"/>
      <c r="G117" s="152"/>
      <c r="H117" s="152"/>
      <c r="I117" s="152"/>
      <c r="J117" s="152"/>
      <c r="K117" s="152"/>
      <c r="L117" s="152"/>
      <c r="M117" s="152"/>
      <c r="N117" s="151"/>
      <c r="O117" s="151"/>
      <c r="P117" s="151"/>
      <c r="Q117" s="151"/>
      <c r="R117" s="152"/>
      <c r="S117" s="152"/>
      <c r="T117" s="152"/>
      <c r="U117" s="152"/>
      <c r="V117" s="152"/>
      <c r="W117" s="152"/>
      <c r="X117" s="152"/>
      <c r="Y117" s="152"/>
      <c r="Z117" s="142"/>
      <c r="AA117" s="142"/>
      <c r="AB117" s="142"/>
      <c r="AC117" s="142"/>
      <c r="AD117" s="142"/>
      <c r="AE117" s="142"/>
      <c r="AF117" s="142"/>
      <c r="AG117" s="142" t="s">
        <v>167</v>
      </c>
      <c r="AH117" s="142">
        <v>0</v>
      </c>
    </row>
    <row r="118" spans="1:34" outlineLevel="1" x14ac:dyDescent="0.2">
      <c r="A118" s="161">
        <v>46</v>
      </c>
      <c r="B118" s="162" t="s">
        <v>294</v>
      </c>
      <c r="C118" s="177" t="s">
        <v>295</v>
      </c>
      <c r="D118" s="163" t="s">
        <v>182</v>
      </c>
      <c r="E118" s="164">
        <v>1321</v>
      </c>
      <c r="F118" s="165"/>
      <c r="G118" s="166">
        <f>ROUND(E118*F118,2)</f>
        <v>0</v>
      </c>
      <c r="H118" s="165">
        <v>0</v>
      </c>
      <c r="I118" s="166">
        <f>ROUND(E118*H118,2)</f>
        <v>0</v>
      </c>
      <c r="J118" s="165">
        <v>81.599999999999994</v>
      </c>
      <c r="K118" s="166">
        <f>ROUND(E118*J118,2)</f>
        <v>107793.60000000001</v>
      </c>
      <c r="L118" s="166">
        <v>21</v>
      </c>
      <c r="M118" s="166">
        <f>G118*(1+L118/100)</f>
        <v>0</v>
      </c>
      <c r="N118" s="164">
        <v>0</v>
      </c>
      <c r="O118" s="164">
        <f>ROUND(E118*N118,2)</f>
        <v>0</v>
      </c>
      <c r="P118" s="164">
        <v>0.66</v>
      </c>
      <c r="Q118" s="164">
        <f>ROUND(E118*P118,2)</f>
        <v>871.86</v>
      </c>
      <c r="R118" s="166"/>
      <c r="S118" s="166" t="s">
        <v>124</v>
      </c>
      <c r="T118" s="167" t="s">
        <v>163</v>
      </c>
      <c r="U118" s="152">
        <v>0.12</v>
      </c>
      <c r="V118" s="152">
        <f>ROUND(E118*U118,2)</f>
        <v>158.52000000000001</v>
      </c>
      <c r="W118" s="152"/>
      <c r="X118" s="152" t="s">
        <v>145</v>
      </c>
      <c r="Y118" s="152" t="s">
        <v>127</v>
      </c>
      <c r="Z118" s="142"/>
      <c r="AA118" s="142"/>
      <c r="AB118" s="142"/>
      <c r="AC118" s="142"/>
      <c r="AD118" s="142"/>
      <c r="AE118" s="142"/>
      <c r="AF118" s="142"/>
      <c r="AG118" s="142" t="s">
        <v>146</v>
      </c>
      <c r="AH118" s="142"/>
    </row>
    <row r="119" spans="1:34" outlineLevel="2" x14ac:dyDescent="0.2">
      <c r="A119" s="149"/>
      <c r="B119" s="150"/>
      <c r="C119" s="185" t="s">
        <v>296</v>
      </c>
      <c r="D119" s="181"/>
      <c r="E119" s="182">
        <v>316</v>
      </c>
      <c r="F119" s="152"/>
      <c r="G119" s="152"/>
      <c r="H119" s="152"/>
      <c r="I119" s="152"/>
      <c r="J119" s="152"/>
      <c r="K119" s="152"/>
      <c r="L119" s="152"/>
      <c r="M119" s="152"/>
      <c r="N119" s="151"/>
      <c r="O119" s="151"/>
      <c r="P119" s="151"/>
      <c r="Q119" s="151"/>
      <c r="R119" s="152"/>
      <c r="S119" s="152"/>
      <c r="T119" s="152"/>
      <c r="U119" s="152"/>
      <c r="V119" s="152"/>
      <c r="W119" s="152"/>
      <c r="X119" s="152"/>
      <c r="Y119" s="152"/>
      <c r="Z119" s="142"/>
      <c r="AA119" s="142"/>
      <c r="AB119" s="142"/>
      <c r="AC119" s="142"/>
      <c r="AD119" s="142"/>
      <c r="AE119" s="142"/>
      <c r="AF119" s="142"/>
      <c r="AG119" s="142" t="s">
        <v>167</v>
      </c>
      <c r="AH119" s="142">
        <v>0</v>
      </c>
    </row>
    <row r="120" spans="1:34" outlineLevel="3" x14ac:dyDescent="0.2">
      <c r="A120" s="149"/>
      <c r="B120" s="150"/>
      <c r="C120" s="185" t="s">
        <v>297</v>
      </c>
      <c r="D120" s="181"/>
      <c r="E120" s="182">
        <v>1005</v>
      </c>
      <c r="F120" s="152"/>
      <c r="G120" s="152"/>
      <c r="H120" s="152"/>
      <c r="I120" s="152"/>
      <c r="J120" s="152"/>
      <c r="K120" s="152"/>
      <c r="L120" s="152"/>
      <c r="M120" s="152"/>
      <c r="N120" s="151"/>
      <c r="O120" s="151"/>
      <c r="P120" s="151"/>
      <c r="Q120" s="151"/>
      <c r="R120" s="152"/>
      <c r="S120" s="152"/>
      <c r="T120" s="152"/>
      <c r="U120" s="152"/>
      <c r="V120" s="152"/>
      <c r="W120" s="152"/>
      <c r="X120" s="152"/>
      <c r="Y120" s="152"/>
      <c r="Z120" s="142"/>
      <c r="AA120" s="142"/>
      <c r="AB120" s="142"/>
      <c r="AC120" s="142"/>
      <c r="AD120" s="142"/>
      <c r="AE120" s="142"/>
      <c r="AF120" s="142"/>
      <c r="AG120" s="142" t="s">
        <v>167</v>
      </c>
      <c r="AH120" s="142">
        <v>0</v>
      </c>
    </row>
    <row r="121" spans="1:34" outlineLevel="1" x14ac:dyDescent="0.2">
      <c r="A121" s="161">
        <v>47</v>
      </c>
      <c r="B121" s="162" t="s">
        <v>298</v>
      </c>
      <c r="C121" s="177" t="s">
        <v>299</v>
      </c>
      <c r="D121" s="163" t="s">
        <v>182</v>
      </c>
      <c r="E121" s="164">
        <v>316</v>
      </c>
      <c r="F121" s="165"/>
      <c r="G121" s="166">
        <f>ROUND(E121*F121,2)</f>
        <v>0</v>
      </c>
      <c r="H121" s="165">
        <v>0</v>
      </c>
      <c r="I121" s="166">
        <f>ROUND(E121*H121,2)</f>
        <v>0</v>
      </c>
      <c r="J121" s="165">
        <v>58.5</v>
      </c>
      <c r="K121" s="166">
        <f>ROUND(E121*J121,2)</f>
        <v>18486</v>
      </c>
      <c r="L121" s="166">
        <v>21</v>
      </c>
      <c r="M121" s="166">
        <f>G121*(1+L121/100)</f>
        <v>0</v>
      </c>
      <c r="N121" s="164">
        <v>0</v>
      </c>
      <c r="O121" s="164">
        <f>ROUND(E121*N121,2)</f>
        <v>0</v>
      </c>
      <c r="P121" s="164">
        <v>0.24199999999999999</v>
      </c>
      <c r="Q121" s="164">
        <f>ROUND(E121*P121,2)</f>
        <v>76.47</v>
      </c>
      <c r="R121" s="166"/>
      <c r="S121" s="166" t="s">
        <v>124</v>
      </c>
      <c r="T121" s="167" t="s">
        <v>163</v>
      </c>
      <c r="U121" s="152">
        <v>0.08</v>
      </c>
      <c r="V121" s="152">
        <f>ROUND(E121*U121,2)</f>
        <v>25.28</v>
      </c>
      <c r="W121" s="152"/>
      <c r="X121" s="152" t="s">
        <v>145</v>
      </c>
      <c r="Y121" s="152" t="s">
        <v>127</v>
      </c>
      <c r="Z121" s="142"/>
      <c r="AA121" s="142"/>
      <c r="AB121" s="142"/>
      <c r="AC121" s="142"/>
      <c r="AD121" s="142"/>
      <c r="AE121" s="142"/>
      <c r="AF121" s="142"/>
      <c r="AG121" s="142" t="s">
        <v>146</v>
      </c>
      <c r="AH121" s="142"/>
    </row>
    <row r="122" spans="1:34" outlineLevel="2" x14ac:dyDescent="0.2">
      <c r="A122" s="149"/>
      <c r="B122" s="150"/>
      <c r="C122" s="185" t="s">
        <v>296</v>
      </c>
      <c r="D122" s="181"/>
      <c r="E122" s="182">
        <v>316</v>
      </c>
      <c r="F122" s="152"/>
      <c r="G122" s="152"/>
      <c r="H122" s="152"/>
      <c r="I122" s="152"/>
      <c r="J122" s="152"/>
      <c r="K122" s="152"/>
      <c r="L122" s="152"/>
      <c r="M122" s="152"/>
      <c r="N122" s="151"/>
      <c r="O122" s="151"/>
      <c r="P122" s="151"/>
      <c r="Q122" s="151"/>
      <c r="R122" s="152"/>
      <c r="S122" s="152"/>
      <c r="T122" s="152"/>
      <c r="U122" s="152"/>
      <c r="V122" s="152"/>
      <c r="W122" s="152"/>
      <c r="X122" s="152"/>
      <c r="Y122" s="152"/>
      <c r="Z122" s="142"/>
      <c r="AA122" s="142"/>
      <c r="AB122" s="142"/>
      <c r="AC122" s="142"/>
      <c r="AD122" s="142"/>
      <c r="AE122" s="142"/>
      <c r="AF122" s="142"/>
      <c r="AG122" s="142" t="s">
        <v>167</v>
      </c>
      <c r="AH122" s="142">
        <v>0</v>
      </c>
    </row>
    <row r="123" spans="1:34" outlineLevel="1" x14ac:dyDescent="0.2">
      <c r="A123" s="168">
        <v>48</v>
      </c>
      <c r="B123" s="169" t="s">
        <v>300</v>
      </c>
      <c r="C123" s="176" t="s">
        <v>301</v>
      </c>
      <c r="D123" s="170" t="s">
        <v>196</v>
      </c>
      <c r="E123" s="171">
        <v>28</v>
      </c>
      <c r="F123" s="172"/>
      <c r="G123" s="173">
        <f>ROUND(E123*F123,2)</f>
        <v>0</v>
      </c>
      <c r="H123" s="172">
        <v>0</v>
      </c>
      <c r="I123" s="173">
        <f>ROUND(E123*H123,2)</f>
        <v>0</v>
      </c>
      <c r="J123" s="172">
        <v>103</v>
      </c>
      <c r="K123" s="173">
        <f>ROUND(E123*J123,2)</f>
        <v>2884</v>
      </c>
      <c r="L123" s="173">
        <v>21</v>
      </c>
      <c r="M123" s="173">
        <f>G123*(1+L123/100)</f>
        <v>0</v>
      </c>
      <c r="N123" s="171">
        <v>0</v>
      </c>
      <c r="O123" s="171">
        <f>ROUND(E123*N123,2)</f>
        <v>0</v>
      </c>
      <c r="P123" s="171">
        <v>0.27</v>
      </c>
      <c r="Q123" s="171">
        <f>ROUND(E123*P123,2)</f>
        <v>7.56</v>
      </c>
      <c r="R123" s="173"/>
      <c r="S123" s="173" t="s">
        <v>124</v>
      </c>
      <c r="T123" s="174" t="s">
        <v>163</v>
      </c>
      <c r="U123" s="152">
        <v>0.12</v>
      </c>
      <c r="V123" s="152">
        <f>ROUND(E123*U123,2)</f>
        <v>3.36</v>
      </c>
      <c r="W123" s="152"/>
      <c r="X123" s="152" t="s">
        <v>145</v>
      </c>
      <c r="Y123" s="152" t="s">
        <v>127</v>
      </c>
      <c r="Z123" s="142"/>
      <c r="AA123" s="142"/>
      <c r="AB123" s="142"/>
      <c r="AC123" s="142"/>
      <c r="AD123" s="142"/>
      <c r="AE123" s="142"/>
      <c r="AF123" s="142"/>
      <c r="AG123" s="142" t="s">
        <v>146</v>
      </c>
      <c r="AH123" s="142"/>
    </row>
    <row r="124" spans="1:34" outlineLevel="1" x14ac:dyDescent="0.2">
      <c r="A124" s="161">
        <v>49</v>
      </c>
      <c r="B124" s="162" t="s">
        <v>302</v>
      </c>
      <c r="C124" s="177" t="s">
        <v>303</v>
      </c>
      <c r="D124" s="163" t="s">
        <v>196</v>
      </c>
      <c r="E124" s="164">
        <v>18</v>
      </c>
      <c r="F124" s="165"/>
      <c r="G124" s="166">
        <f>ROUND(E124*F124,2)</f>
        <v>0</v>
      </c>
      <c r="H124" s="165">
        <v>0</v>
      </c>
      <c r="I124" s="166">
        <f>ROUND(E124*H124,2)</f>
        <v>0</v>
      </c>
      <c r="J124" s="165">
        <v>106</v>
      </c>
      <c r="K124" s="166">
        <f>ROUND(E124*J124,2)</f>
        <v>1908</v>
      </c>
      <c r="L124" s="166">
        <v>21</v>
      </c>
      <c r="M124" s="166">
        <f>G124*(1+L124/100)</f>
        <v>0</v>
      </c>
      <c r="N124" s="164">
        <v>0</v>
      </c>
      <c r="O124" s="164">
        <f>ROUND(E124*N124,2)</f>
        <v>0</v>
      </c>
      <c r="P124" s="164">
        <v>0.115</v>
      </c>
      <c r="Q124" s="164">
        <f>ROUND(E124*P124,2)</f>
        <v>2.0699999999999998</v>
      </c>
      <c r="R124" s="166"/>
      <c r="S124" s="166" t="s">
        <v>124</v>
      </c>
      <c r="T124" s="167" t="s">
        <v>163</v>
      </c>
      <c r="U124" s="152">
        <v>0.14000000000000001</v>
      </c>
      <c r="V124" s="152">
        <f>ROUND(E124*U124,2)</f>
        <v>2.52</v>
      </c>
      <c r="W124" s="152"/>
      <c r="X124" s="152" t="s">
        <v>145</v>
      </c>
      <c r="Y124" s="152" t="s">
        <v>127</v>
      </c>
      <c r="Z124" s="142"/>
      <c r="AA124" s="142"/>
      <c r="AB124" s="142"/>
      <c r="AC124" s="142"/>
      <c r="AD124" s="142"/>
      <c r="AE124" s="142"/>
      <c r="AF124" s="142"/>
      <c r="AG124" s="142" t="s">
        <v>146</v>
      </c>
      <c r="AH124" s="142"/>
    </row>
    <row r="125" spans="1:34" outlineLevel="2" x14ac:dyDescent="0.2">
      <c r="A125" s="149"/>
      <c r="B125" s="150"/>
      <c r="C125" s="185" t="s">
        <v>304</v>
      </c>
      <c r="D125" s="181"/>
      <c r="E125" s="182">
        <v>18</v>
      </c>
      <c r="F125" s="152"/>
      <c r="G125" s="152"/>
      <c r="H125" s="152"/>
      <c r="I125" s="152"/>
      <c r="J125" s="152"/>
      <c r="K125" s="152"/>
      <c r="L125" s="152"/>
      <c r="M125" s="152"/>
      <c r="N125" s="151"/>
      <c r="O125" s="151"/>
      <c r="P125" s="151"/>
      <c r="Q125" s="151"/>
      <c r="R125" s="152"/>
      <c r="S125" s="152"/>
      <c r="T125" s="152"/>
      <c r="U125" s="152"/>
      <c r="V125" s="152"/>
      <c r="W125" s="152"/>
      <c r="X125" s="152"/>
      <c r="Y125" s="152"/>
      <c r="Z125" s="142"/>
      <c r="AA125" s="142"/>
      <c r="AB125" s="142"/>
      <c r="AC125" s="142"/>
      <c r="AD125" s="142"/>
      <c r="AE125" s="142"/>
      <c r="AF125" s="142"/>
      <c r="AG125" s="142" t="s">
        <v>167</v>
      </c>
      <c r="AH125" s="142">
        <v>0</v>
      </c>
    </row>
    <row r="126" spans="1:34" x14ac:dyDescent="0.2">
      <c r="A126" s="154" t="s">
        <v>119</v>
      </c>
      <c r="B126" s="155" t="s">
        <v>81</v>
      </c>
      <c r="C126" s="175" t="s">
        <v>82</v>
      </c>
      <c r="D126" s="156"/>
      <c r="E126" s="157"/>
      <c r="F126" s="158"/>
      <c r="G126" s="158">
        <f>SUMIF(AG127:AG127,"&lt;&gt;NOR",G127:G127)</f>
        <v>0</v>
      </c>
      <c r="H126" s="158"/>
      <c r="I126" s="158">
        <f>SUM(I127:I127)</f>
        <v>0</v>
      </c>
      <c r="J126" s="158"/>
      <c r="K126" s="158">
        <f>SUM(K127:K127)</f>
        <v>533485.15</v>
      </c>
      <c r="L126" s="158"/>
      <c r="M126" s="158">
        <f>SUM(M127:M127)</f>
        <v>0</v>
      </c>
      <c r="N126" s="157"/>
      <c r="O126" s="157">
        <f>SUM(O127:O127)</f>
        <v>0</v>
      </c>
      <c r="P126" s="157"/>
      <c r="Q126" s="157">
        <f>SUM(Q127:Q127)</f>
        <v>0</v>
      </c>
      <c r="R126" s="158"/>
      <c r="S126" s="158"/>
      <c r="T126" s="159"/>
      <c r="U126" s="153"/>
      <c r="V126" s="153">
        <f>SUM(V127:V127)</f>
        <v>783.65</v>
      </c>
      <c r="W126" s="153"/>
      <c r="X126" s="153"/>
      <c r="Y126" s="153"/>
      <c r="AG126" t="s">
        <v>120</v>
      </c>
    </row>
    <row r="127" spans="1:34" outlineLevel="1" x14ac:dyDescent="0.2">
      <c r="A127" s="168">
        <v>50</v>
      </c>
      <c r="B127" s="169" t="s">
        <v>305</v>
      </c>
      <c r="C127" s="176" t="s">
        <v>306</v>
      </c>
      <c r="D127" s="170" t="s">
        <v>232</v>
      </c>
      <c r="E127" s="171">
        <v>2009.3602599999999</v>
      </c>
      <c r="F127" s="172"/>
      <c r="G127" s="173">
        <f>ROUND(E127*F127,2)</f>
        <v>0</v>
      </c>
      <c r="H127" s="172">
        <v>0</v>
      </c>
      <c r="I127" s="173">
        <f>ROUND(E127*H127,2)</f>
        <v>0</v>
      </c>
      <c r="J127" s="172">
        <v>265.5</v>
      </c>
      <c r="K127" s="173">
        <f>ROUND(E127*J127,2)</f>
        <v>533485.15</v>
      </c>
      <c r="L127" s="173">
        <v>21</v>
      </c>
      <c r="M127" s="173">
        <f>G127*(1+L127/100)</f>
        <v>0</v>
      </c>
      <c r="N127" s="171">
        <v>0</v>
      </c>
      <c r="O127" s="171">
        <f>ROUND(E127*N127,2)</f>
        <v>0</v>
      </c>
      <c r="P127" s="171">
        <v>0</v>
      </c>
      <c r="Q127" s="171">
        <f>ROUND(E127*P127,2)</f>
        <v>0</v>
      </c>
      <c r="R127" s="173"/>
      <c r="S127" s="173" t="s">
        <v>124</v>
      </c>
      <c r="T127" s="174" t="s">
        <v>163</v>
      </c>
      <c r="U127" s="152">
        <v>0.39</v>
      </c>
      <c r="V127" s="152">
        <f>ROUND(E127*U127,2)</f>
        <v>783.65</v>
      </c>
      <c r="W127" s="152"/>
      <c r="X127" s="152" t="s">
        <v>307</v>
      </c>
      <c r="Y127" s="152" t="s">
        <v>127</v>
      </c>
      <c r="Z127" s="142"/>
      <c r="AA127" s="142"/>
      <c r="AB127" s="142"/>
      <c r="AC127" s="142"/>
      <c r="AD127" s="142"/>
      <c r="AE127" s="142"/>
      <c r="AF127" s="142"/>
      <c r="AG127" s="142" t="s">
        <v>308</v>
      </c>
      <c r="AH127" s="142"/>
    </row>
    <row r="128" spans="1:34" x14ac:dyDescent="0.2">
      <c r="A128" s="154" t="s">
        <v>119</v>
      </c>
      <c r="B128" s="155" t="s">
        <v>83</v>
      </c>
      <c r="C128" s="175" t="s">
        <v>84</v>
      </c>
      <c r="D128" s="156"/>
      <c r="E128" s="157"/>
      <c r="F128" s="158"/>
      <c r="G128" s="158">
        <f>SUMIF(AG129:AG130,"&lt;&gt;NOR",G129:G130)</f>
        <v>0</v>
      </c>
      <c r="H128" s="158"/>
      <c r="I128" s="158">
        <f>SUM(I129:I130)</f>
        <v>0</v>
      </c>
      <c r="J128" s="158"/>
      <c r="K128" s="158">
        <f>SUM(K129:K130)</f>
        <v>9189</v>
      </c>
      <c r="L128" s="158"/>
      <c r="M128" s="158">
        <f>SUM(M129:M130)</f>
        <v>0</v>
      </c>
      <c r="N128" s="157"/>
      <c r="O128" s="157">
        <f>SUM(O129:O130)</f>
        <v>0</v>
      </c>
      <c r="P128" s="157"/>
      <c r="Q128" s="157">
        <f>SUM(Q129:Q130)</f>
        <v>0</v>
      </c>
      <c r="R128" s="158"/>
      <c r="S128" s="158"/>
      <c r="T128" s="159"/>
      <c r="U128" s="153"/>
      <c r="V128" s="153">
        <f>SUM(V129:V130)</f>
        <v>0</v>
      </c>
      <c r="W128" s="153"/>
      <c r="X128" s="153"/>
      <c r="Y128" s="153"/>
      <c r="AG128" t="s">
        <v>120</v>
      </c>
    </row>
    <row r="129" spans="1:34" ht="22.5" outlineLevel="1" x14ac:dyDescent="0.2">
      <c r="A129" s="168">
        <v>51</v>
      </c>
      <c r="B129" s="169" t="s">
        <v>309</v>
      </c>
      <c r="C129" s="176" t="s">
        <v>310</v>
      </c>
      <c r="D129" s="170" t="s">
        <v>311</v>
      </c>
      <c r="E129" s="171">
        <v>50</v>
      </c>
      <c r="F129" s="172"/>
      <c r="G129" s="173">
        <f>ROUND(E129*F129,2)</f>
        <v>0</v>
      </c>
      <c r="H129" s="172">
        <v>0</v>
      </c>
      <c r="I129" s="173">
        <f>ROUND(E129*H129,2)</f>
        <v>0</v>
      </c>
      <c r="J129" s="172">
        <v>180</v>
      </c>
      <c r="K129" s="173">
        <f>ROUND(E129*J129,2)</f>
        <v>9000</v>
      </c>
      <c r="L129" s="173">
        <v>21</v>
      </c>
      <c r="M129" s="173">
        <f>G129*(1+L129/100)</f>
        <v>0</v>
      </c>
      <c r="N129" s="171">
        <v>0</v>
      </c>
      <c r="O129" s="171">
        <f>ROUND(E129*N129,2)</f>
        <v>0</v>
      </c>
      <c r="P129" s="171">
        <v>0</v>
      </c>
      <c r="Q129" s="171">
        <f>ROUND(E129*P129,2)</f>
        <v>0</v>
      </c>
      <c r="R129" s="173"/>
      <c r="S129" s="173" t="s">
        <v>144</v>
      </c>
      <c r="T129" s="174" t="s">
        <v>125</v>
      </c>
      <c r="U129" s="152">
        <v>0</v>
      </c>
      <c r="V129" s="152">
        <f>ROUND(E129*U129,2)</f>
        <v>0</v>
      </c>
      <c r="W129" s="152"/>
      <c r="X129" s="152" t="s">
        <v>145</v>
      </c>
      <c r="Y129" s="152" t="s">
        <v>127</v>
      </c>
      <c r="Z129" s="142"/>
      <c r="AA129" s="142"/>
      <c r="AB129" s="142"/>
      <c r="AC129" s="142"/>
      <c r="AD129" s="142"/>
      <c r="AE129" s="142"/>
      <c r="AF129" s="142"/>
      <c r="AG129" s="142" t="s">
        <v>146</v>
      </c>
      <c r="AH129" s="142"/>
    </row>
    <row r="130" spans="1:34" outlineLevel="1" x14ac:dyDescent="0.2">
      <c r="A130" s="168">
        <v>52</v>
      </c>
      <c r="B130" s="169" t="s">
        <v>312</v>
      </c>
      <c r="C130" s="176" t="s">
        <v>313</v>
      </c>
      <c r="D130" s="170" t="s">
        <v>0</v>
      </c>
      <c r="E130" s="171">
        <v>90</v>
      </c>
      <c r="F130" s="172"/>
      <c r="G130" s="173">
        <f>ROUND(E130*F130,2)</f>
        <v>0</v>
      </c>
      <c r="H130" s="172">
        <v>0</v>
      </c>
      <c r="I130" s="173">
        <f>ROUND(E130*H130,2)</f>
        <v>0</v>
      </c>
      <c r="J130" s="172">
        <v>2.1</v>
      </c>
      <c r="K130" s="173">
        <f>ROUND(E130*J130,2)</f>
        <v>189</v>
      </c>
      <c r="L130" s="173">
        <v>21</v>
      </c>
      <c r="M130" s="173">
        <f>G130*(1+L130/100)</f>
        <v>0</v>
      </c>
      <c r="N130" s="171">
        <v>0</v>
      </c>
      <c r="O130" s="171">
        <f>ROUND(E130*N130,2)</f>
        <v>0</v>
      </c>
      <c r="P130" s="171">
        <v>0</v>
      </c>
      <c r="Q130" s="171">
        <f>ROUND(E130*P130,2)</f>
        <v>0</v>
      </c>
      <c r="R130" s="173"/>
      <c r="S130" s="173" t="s">
        <v>124</v>
      </c>
      <c r="T130" s="174" t="s">
        <v>163</v>
      </c>
      <c r="U130" s="152">
        <v>0</v>
      </c>
      <c r="V130" s="152">
        <f>ROUND(E130*U130,2)</f>
        <v>0</v>
      </c>
      <c r="W130" s="152"/>
      <c r="X130" s="152" t="s">
        <v>307</v>
      </c>
      <c r="Y130" s="152" t="s">
        <v>127</v>
      </c>
      <c r="Z130" s="142"/>
      <c r="AA130" s="142"/>
      <c r="AB130" s="142"/>
      <c r="AC130" s="142"/>
      <c r="AD130" s="142"/>
      <c r="AE130" s="142"/>
      <c r="AF130" s="142"/>
      <c r="AG130" s="142" t="s">
        <v>308</v>
      </c>
      <c r="AH130" s="142"/>
    </row>
    <row r="131" spans="1:34" x14ac:dyDescent="0.2">
      <c r="A131" s="154" t="s">
        <v>119</v>
      </c>
      <c r="B131" s="155" t="s">
        <v>87</v>
      </c>
      <c r="C131" s="175" t="s">
        <v>88</v>
      </c>
      <c r="D131" s="156"/>
      <c r="E131" s="157"/>
      <c r="F131" s="158"/>
      <c r="G131" s="158">
        <f>SUMIF(AG132:AG135,"&lt;&gt;NOR",G132:G135)</f>
        <v>0</v>
      </c>
      <c r="H131" s="158"/>
      <c r="I131" s="158">
        <f>SUM(I132:I135)</f>
        <v>0</v>
      </c>
      <c r="J131" s="158"/>
      <c r="K131" s="158">
        <f>SUM(K132:K135)</f>
        <v>3104550.04</v>
      </c>
      <c r="L131" s="158"/>
      <c r="M131" s="158">
        <f>SUM(M132:M135)</f>
        <v>0</v>
      </c>
      <c r="N131" s="157"/>
      <c r="O131" s="157">
        <f>SUM(O132:O135)</f>
        <v>0</v>
      </c>
      <c r="P131" s="157"/>
      <c r="Q131" s="157">
        <f>SUM(Q132:Q135)</f>
        <v>0</v>
      </c>
      <c r="R131" s="158"/>
      <c r="S131" s="158"/>
      <c r="T131" s="159"/>
      <c r="U131" s="153"/>
      <c r="V131" s="153">
        <f>SUM(V132:V135)</f>
        <v>570.79999999999995</v>
      </c>
      <c r="W131" s="153"/>
      <c r="X131" s="153"/>
      <c r="Y131" s="153"/>
      <c r="AG131" t="s">
        <v>120</v>
      </c>
    </row>
    <row r="132" spans="1:34" outlineLevel="1" x14ac:dyDescent="0.2">
      <c r="A132" s="168">
        <v>53</v>
      </c>
      <c r="B132" s="169" t="s">
        <v>314</v>
      </c>
      <c r="C132" s="176" t="s">
        <v>315</v>
      </c>
      <c r="D132" s="170" t="s">
        <v>232</v>
      </c>
      <c r="E132" s="171">
        <v>969.11192000000005</v>
      </c>
      <c r="F132" s="172"/>
      <c r="G132" s="173">
        <f>ROUND(E132*F132,2)</f>
        <v>0</v>
      </c>
      <c r="H132" s="172">
        <v>0</v>
      </c>
      <c r="I132" s="173">
        <f>ROUND(E132*H132,2)</f>
        <v>0</v>
      </c>
      <c r="J132" s="172">
        <v>147</v>
      </c>
      <c r="K132" s="173">
        <f>ROUND(E132*J132,2)</f>
        <v>142459.45000000001</v>
      </c>
      <c r="L132" s="173">
        <v>21</v>
      </c>
      <c r="M132" s="173">
        <f>G132*(1+L132/100)</f>
        <v>0</v>
      </c>
      <c r="N132" s="171">
        <v>0</v>
      </c>
      <c r="O132" s="171">
        <f>ROUND(E132*N132,2)</f>
        <v>0</v>
      </c>
      <c r="P132" s="171">
        <v>0</v>
      </c>
      <c r="Q132" s="171">
        <f>ROUND(E132*P132,2)</f>
        <v>0</v>
      </c>
      <c r="R132" s="173"/>
      <c r="S132" s="173" t="s">
        <v>124</v>
      </c>
      <c r="T132" s="174" t="s">
        <v>163</v>
      </c>
      <c r="U132" s="152">
        <v>9.9000000000000005E-2</v>
      </c>
      <c r="V132" s="152">
        <f>ROUND(E132*U132,2)</f>
        <v>95.94</v>
      </c>
      <c r="W132" s="152"/>
      <c r="X132" s="152" t="s">
        <v>316</v>
      </c>
      <c r="Y132" s="152" t="s">
        <v>127</v>
      </c>
      <c r="Z132" s="142"/>
      <c r="AA132" s="142"/>
      <c r="AB132" s="142"/>
      <c r="AC132" s="142"/>
      <c r="AD132" s="142"/>
      <c r="AE132" s="142"/>
      <c r="AF132" s="142"/>
      <c r="AG132" s="142" t="s">
        <v>317</v>
      </c>
      <c r="AH132" s="142"/>
    </row>
    <row r="133" spans="1:34" outlineLevel="1" x14ac:dyDescent="0.2">
      <c r="A133" s="168">
        <v>54</v>
      </c>
      <c r="B133" s="169" t="s">
        <v>318</v>
      </c>
      <c r="C133" s="176" t="s">
        <v>319</v>
      </c>
      <c r="D133" s="170" t="s">
        <v>232</v>
      </c>
      <c r="E133" s="171">
        <v>969.11192000000005</v>
      </c>
      <c r="F133" s="172"/>
      <c r="G133" s="173">
        <f>ROUND(E133*F133,2)</f>
        <v>0</v>
      </c>
      <c r="H133" s="172">
        <v>0</v>
      </c>
      <c r="I133" s="173">
        <f>ROUND(E133*H133,2)</f>
        <v>0</v>
      </c>
      <c r="J133" s="172">
        <v>271.5</v>
      </c>
      <c r="K133" s="173">
        <f>ROUND(E133*J133,2)</f>
        <v>263113.89</v>
      </c>
      <c r="L133" s="173">
        <v>21</v>
      </c>
      <c r="M133" s="173">
        <f>G133*(1+L133/100)</f>
        <v>0</v>
      </c>
      <c r="N133" s="171">
        <v>0</v>
      </c>
      <c r="O133" s="171">
        <f>ROUND(E133*N133,2)</f>
        <v>0</v>
      </c>
      <c r="P133" s="171">
        <v>0</v>
      </c>
      <c r="Q133" s="171">
        <f>ROUND(E133*P133,2)</f>
        <v>0</v>
      </c>
      <c r="R133" s="173"/>
      <c r="S133" s="173" t="s">
        <v>124</v>
      </c>
      <c r="T133" s="174" t="s">
        <v>163</v>
      </c>
      <c r="U133" s="152">
        <v>0.49</v>
      </c>
      <c r="V133" s="152">
        <f>ROUND(E133*U133,2)</f>
        <v>474.86</v>
      </c>
      <c r="W133" s="152"/>
      <c r="X133" s="152" t="s">
        <v>316</v>
      </c>
      <c r="Y133" s="152" t="s">
        <v>127</v>
      </c>
      <c r="Z133" s="142"/>
      <c r="AA133" s="142"/>
      <c r="AB133" s="142"/>
      <c r="AC133" s="142"/>
      <c r="AD133" s="142"/>
      <c r="AE133" s="142"/>
      <c r="AF133" s="142"/>
      <c r="AG133" s="142" t="s">
        <v>317</v>
      </c>
      <c r="AH133" s="142"/>
    </row>
    <row r="134" spans="1:34" outlineLevel="1" x14ac:dyDescent="0.2">
      <c r="A134" s="168">
        <v>55</v>
      </c>
      <c r="B134" s="169" t="s">
        <v>320</v>
      </c>
      <c r="C134" s="176" t="s">
        <v>321</v>
      </c>
      <c r="D134" s="170" t="s">
        <v>232</v>
      </c>
      <c r="E134" s="171">
        <v>18413.126479999999</v>
      </c>
      <c r="F134" s="172"/>
      <c r="G134" s="173">
        <f>ROUND(E134*F134,2)</f>
        <v>0</v>
      </c>
      <c r="H134" s="172">
        <v>0</v>
      </c>
      <c r="I134" s="173">
        <f>ROUND(E134*H134,2)</f>
        <v>0</v>
      </c>
      <c r="J134" s="172">
        <v>25</v>
      </c>
      <c r="K134" s="173">
        <f>ROUND(E134*J134,2)</f>
        <v>460328.16</v>
      </c>
      <c r="L134" s="173">
        <v>21</v>
      </c>
      <c r="M134" s="173">
        <f>G134*(1+L134/100)</f>
        <v>0</v>
      </c>
      <c r="N134" s="171">
        <v>0</v>
      </c>
      <c r="O134" s="171">
        <f>ROUND(E134*N134,2)</f>
        <v>0</v>
      </c>
      <c r="P134" s="171">
        <v>0</v>
      </c>
      <c r="Q134" s="171">
        <f>ROUND(E134*P134,2)</f>
        <v>0</v>
      </c>
      <c r="R134" s="173"/>
      <c r="S134" s="173" t="s">
        <v>124</v>
      </c>
      <c r="T134" s="174" t="s">
        <v>163</v>
      </c>
      <c r="U134" s="152">
        <v>0</v>
      </c>
      <c r="V134" s="152">
        <f>ROUND(E134*U134,2)</f>
        <v>0</v>
      </c>
      <c r="W134" s="152"/>
      <c r="X134" s="152" t="s">
        <v>316</v>
      </c>
      <c r="Y134" s="152" t="s">
        <v>127</v>
      </c>
      <c r="Z134" s="142"/>
      <c r="AA134" s="142"/>
      <c r="AB134" s="142"/>
      <c r="AC134" s="142"/>
      <c r="AD134" s="142"/>
      <c r="AE134" s="142"/>
      <c r="AF134" s="142"/>
      <c r="AG134" s="142" t="s">
        <v>317</v>
      </c>
      <c r="AH134" s="142"/>
    </row>
    <row r="135" spans="1:34" outlineLevel="1" x14ac:dyDescent="0.2">
      <c r="A135" s="161">
        <v>56</v>
      </c>
      <c r="B135" s="162" t="s">
        <v>322</v>
      </c>
      <c r="C135" s="177" t="s">
        <v>323</v>
      </c>
      <c r="D135" s="163" t="s">
        <v>232</v>
      </c>
      <c r="E135" s="164">
        <v>969.11192000000005</v>
      </c>
      <c r="F135" s="165"/>
      <c r="G135" s="166">
        <f>ROUND(E135*F135,2)</f>
        <v>0</v>
      </c>
      <c r="H135" s="165">
        <v>0</v>
      </c>
      <c r="I135" s="166">
        <f>ROUND(E135*H135,2)</f>
        <v>0</v>
      </c>
      <c r="J135" s="165">
        <v>2310</v>
      </c>
      <c r="K135" s="166">
        <f>ROUND(E135*J135,2)</f>
        <v>2238648.54</v>
      </c>
      <c r="L135" s="166">
        <v>21</v>
      </c>
      <c r="M135" s="166">
        <f>G135*(1+L135/100)</f>
        <v>0</v>
      </c>
      <c r="N135" s="164">
        <v>0</v>
      </c>
      <c r="O135" s="164">
        <f>ROUND(E135*N135,2)</f>
        <v>0</v>
      </c>
      <c r="P135" s="164">
        <v>0</v>
      </c>
      <c r="Q135" s="164">
        <f>ROUND(E135*P135,2)</f>
        <v>0</v>
      </c>
      <c r="R135" s="166"/>
      <c r="S135" s="166" t="s">
        <v>124</v>
      </c>
      <c r="T135" s="167" t="s">
        <v>163</v>
      </c>
      <c r="U135" s="152">
        <v>0</v>
      </c>
      <c r="V135" s="152">
        <f>ROUND(E135*U135,2)</f>
        <v>0</v>
      </c>
      <c r="W135" s="152"/>
      <c r="X135" s="152" t="s">
        <v>316</v>
      </c>
      <c r="Y135" s="152" t="s">
        <v>127</v>
      </c>
      <c r="Z135" s="142"/>
      <c r="AA135" s="142"/>
      <c r="AB135" s="142"/>
      <c r="AC135" s="142"/>
      <c r="AD135" s="142"/>
      <c r="AE135" s="142"/>
      <c r="AF135" s="142"/>
      <c r="AG135" s="142" t="s">
        <v>317</v>
      </c>
      <c r="AH135" s="142"/>
    </row>
    <row r="136" spans="1:34" x14ac:dyDescent="0.2">
      <c r="A136" s="2"/>
      <c r="B136" s="3"/>
      <c r="C136" s="178"/>
      <c r="D136" s="4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AE136">
        <v>15</v>
      </c>
      <c r="AF136">
        <v>21</v>
      </c>
      <c r="AG136" t="s">
        <v>105</v>
      </c>
    </row>
    <row r="137" spans="1:34" x14ac:dyDescent="0.2">
      <c r="A137" s="145"/>
      <c r="B137" s="146" t="s">
        <v>30</v>
      </c>
      <c r="C137" s="179"/>
      <c r="D137" s="147"/>
      <c r="E137" s="148"/>
      <c r="F137" s="148"/>
      <c r="G137" s="160">
        <f>G8+G27+G31+G84+G96+G113+G126+G128+G131</f>
        <v>0</v>
      </c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AE137">
        <f>SUMIF(L7:L135,AE136,G7:G135)</f>
        <v>0</v>
      </c>
      <c r="AF137">
        <f>SUMIF(L7:L135,AF136,G7:G135)</f>
        <v>0</v>
      </c>
      <c r="AG137" t="s">
        <v>156</v>
      </c>
    </row>
    <row r="138" spans="1:34" x14ac:dyDescent="0.2">
      <c r="A138" s="2"/>
      <c r="B138" s="3"/>
      <c r="C138" s="178"/>
      <c r="D138" s="4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34" x14ac:dyDescent="0.2">
      <c r="A139" s="2"/>
      <c r="B139" s="3"/>
      <c r="C139" s="178"/>
      <c r="D139" s="4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34" x14ac:dyDescent="0.2">
      <c r="A140" s="255" t="s">
        <v>157</v>
      </c>
      <c r="B140" s="255"/>
      <c r="C140" s="256"/>
      <c r="D140" s="4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34" x14ac:dyDescent="0.2">
      <c r="A141" s="257"/>
      <c r="B141" s="258"/>
      <c r="C141" s="259"/>
      <c r="D141" s="258"/>
      <c r="E141" s="258"/>
      <c r="F141" s="258"/>
      <c r="G141" s="260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AG141" t="s">
        <v>158</v>
      </c>
    </row>
    <row r="142" spans="1:34" x14ac:dyDescent="0.2">
      <c r="A142" s="261"/>
      <c r="B142" s="262"/>
      <c r="C142" s="263"/>
      <c r="D142" s="262"/>
      <c r="E142" s="262"/>
      <c r="F142" s="262"/>
      <c r="G142" s="264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34" x14ac:dyDescent="0.2">
      <c r="A143" s="261"/>
      <c r="B143" s="262"/>
      <c r="C143" s="263"/>
      <c r="D143" s="262"/>
      <c r="E143" s="262"/>
      <c r="F143" s="262"/>
      <c r="G143" s="264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34" x14ac:dyDescent="0.2">
      <c r="A144" s="261"/>
      <c r="B144" s="262"/>
      <c r="C144" s="263"/>
      <c r="D144" s="262"/>
      <c r="E144" s="262"/>
      <c r="F144" s="262"/>
      <c r="G144" s="264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33" x14ac:dyDescent="0.2">
      <c r="A145" s="265"/>
      <c r="B145" s="266"/>
      <c r="C145" s="267"/>
      <c r="D145" s="266"/>
      <c r="E145" s="266"/>
      <c r="F145" s="266"/>
      <c r="G145" s="268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33" x14ac:dyDescent="0.2">
      <c r="A146" s="2"/>
      <c r="B146" s="3"/>
      <c r="C146" s="178"/>
      <c r="D146" s="4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33" x14ac:dyDescent="0.2">
      <c r="C147" s="180"/>
      <c r="D147" s="8"/>
      <c r="AG147" t="s">
        <v>159</v>
      </c>
    </row>
  </sheetData>
  <mergeCells count="11">
    <mergeCell ref="A140:C140"/>
    <mergeCell ref="A141:G145"/>
    <mergeCell ref="C88:G88"/>
    <mergeCell ref="C90:G90"/>
    <mergeCell ref="C102:G102"/>
    <mergeCell ref="C104:G104"/>
    <mergeCell ref="C106:G106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58E3E-5FAA-4D38-9AA6-357060128167}">
  <sheetPr>
    <outlinePr summaryBelow="0"/>
  </sheetPr>
  <dimension ref="A1:BH116"/>
  <sheetViews>
    <sheetView workbookViewId="0">
      <pane ySplit="7" topLeftCell="A8" activePane="bottomLeft" state="frozen"/>
      <selection pane="bottomLeft" activeCell="F104" sqref="F104"/>
    </sheetView>
  </sheetViews>
  <sheetFormatPr defaultRowHeight="12.75" outlineLevelRow="3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19" max="19" width="0.140625" customWidth="1"/>
    <col min="20" max="20" width="9.14062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8" t="s">
        <v>6</v>
      </c>
      <c r="B1" s="248"/>
      <c r="C1" s="248"/>
      <c r="D1" s="248"/>
      <c r="E1" s="248"/>
      <c r="F1" s="248"/>
      <c r="G1" s="248"/>
      <c r="AG1" t="s">
        <v>92</v>
      </c>
    </row>
    <row r="2" spans="1:60" ht="24.95" customHeight="1" x14ac:dyDescent="0.2">
      <c r="A2" s="48" t="s">
        <v>7</v>
      </c>
      <c r="B2" s="47" t="s">
        <v>42</v>
      </c>
      <c r="C2" s="249" t="s">
        <v>43</v>
      </c>
      <c r="D2" s="250"/>
      <c r="E2" s="250"/>
      <c r="F2" s="250"/>
      <c r="G2" s="251"/>
      <c r="AG2" t="s">
        <v>93</v>
      </c>
    </row>
    <row r="3" spans="1:60" ht="24.95" customHeight="1" x14ac:dyDescent="0.2">
      <c r="A3" s="48" t="s">
        <v>8</v>
      </c>
      <c r="B3" s="47" t="s">
        <v>51</v>
      </c>
      <c r="C3" s="249" t="s">
        <v>52</v>
      </c>
      <c r="D3" s="250"/>
      <c r="E3" s="250"/>
      <c r="F3" s="250"/>
      <c r="G3" s="251"/>
      <c r="AC3" s="117" t="s">
        <v>93</v>
      </c>
      <c r="AG3" t="s">
        <v>95</v>
      </c>
    </row>
    <row r="4" spans="1:60" ht="24.95" customHeight="1" x14ac:dyDescent="0.2">
      <c r="A4" s="135" t="s">
        <v>9</v>
      </c>
      <c r="B4" s="136" t="s">
        <v>55</v>
      </c>
      <c r="C4" s="252" t="s">
        <v>56</v>
      </c>
      <c r="D4" s="253"/>
      <c r="E4" s="253"/>
      <c r="F4" s="253"/>
      <c r="G4" s="254"/>
      <c r="AG4" t="s">
        <v>96</v>
      </c>
    </row>
    <row r="5" spans="1:60" x14ac:dyDescent="0.2">
      <c r="D5" s="8"/>
    </row>
    <row r="6" spans="1:60" ht="32.25" customHeight="1" x14ac:dyDescent="0.2">
      <c r="A6" s="138" t="s">
        <v>97</v>
      </c>
      <c r="B6" s="140" t="s">
        <v>98</v>
      </c>
      <c r="C6" s="140" t="s">
        <v>99</v>
      </c>
      <c r="D6" s="139" t="s">
        <v>100</v>
      </c>
      <c r="E6" s="138" t="s">
        <v>101</v>
      </c>
      <c r="F6" s="137" t="s">
        <v>102</v>
      </c>
      <c r="G6" s="138" t="s">
        <v>30</v>
      </c>
      <c r="H6" s="141" t="s">
        <v>31</v>
      </c>
      <c r="I6" s="141" t="s">
        <v>103</v>
      </c>
      <c r="J6" s="141" t="s">
        <v>32</v>
      </c>
      <c r="K6" s="141" t="s">
        <v>104</v>
      </c>
      <c r="L6" s="141" t="s">
        <v>105</v>
      </c>
      <c r="M6" s="141" t="s">
        <v>106</v>
      </c>
      <c r="N6" s="141" t="s">
        <v>107</v>
      </c>
      <c r="O6" s="141" t="s">
        <v>108</v>
      </c>
      <c r="P6" s="141" t="s">
        <v>109</v>
      </c>
      <c r="Q6" s="141" t="s">
        <v>110</v>
      </c>
      <c r="R6" s="141" t="s">
        <v>111</v>
      </c>
      <c r="S6" s="141" t="s">
        <v>112</v>
      </c>
      <c r="T6" s="141" t="s">
        <v>113</v>
      </c>
      <c r="U6" s="141" t="s">
        <v>114</v>
      </c>
      <c r="V6" s="141" t="s">
        <v>115</v>
      </c>
      <c r="W6" s="141" t="s">
        <v>116</v>
      </c>
      <c r="X6" s="141" t="s">
        <v>117</v>
      </c>
      <c r="Y6" s="141" t="s">
        <v>118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54" t="s">
        <v>119</v>
      </c>
      <c r="B8" s="155" t="s">
        <v>67</v>
      </c>
      <c r="C8" s="175" t="s">
        <v>68</v>
      </c>
      <c r="D8" s="156"/>
      <c r="E8" s="157"/>
      <c r="F8" s="158"/>
      <c r="G8" s="158">
        <f>SUMIF(AG9:AG26,"&lt;&gt;NOR",G9:G26)</f>
        <v>0</v>
      </c>
      <c r="H8" s="158"/>
      <c r="I8" s="158">
        <f>SUM(I9:I26)</f>
        <v>0</v>
      </c>
      <c r="J8" s="158"/>
      <c r="K8" s="158">
        <f>SUM(K9:K26)</f>
        <v>154990.6</v>
      </c>
      <c r="L8" s="158"/>
      <c r="M8" s="158">
        <f>SUM(M9:M26)</f>
        <v>0</v>
      </c>
      <c r="N8" s="157"/>
      <c r="O8" s="157">
        <f>SUM(O9:O26)</f>
        <v>0</v>
      </c>
      <c r="P8" s="157"/>
      <c r="Q8" s="157">
        <f>SUM(Q9:Q26)</f>
        <v>0</v>
      </c>
      <c r="R8" s="158"/>
      <c r="S8" s="158"/>
      <c r="T8" s="159"/>
      <c r="U8" s="153"/>
      <c r="V8" s="153">
        <f>SUM(V9:V26)</f>
        <v>69.22</v>
      </c>
      <c r="W8" s="153"/>
      <c r="X8" s="153"/>
      <c r="Y8" s="153"/>
      <c r="AG8" t="s">
        <v>120</v>
      </c>
    </row>
    <row r="9" spans="1:60" outlineLevel="1" x14ac:dyDescent="0.2">
      <c r="A9" s="168">
        <v>1</v>
      </c>
      <c r="B9" s="169" t="s">
        <v>160</v>
      </c>
      <c r="C9" s="176" t="s">
        <v>161</v>
      </c>
      <c r="D9" s="170" t="s">
        <v>162</v>
      </c>
      <c r="E9" s="171">
        <v>26</v>
      </c>
      <c r="F9" s="172"/>
      <c r="G9" s="173">
        <f>ROUND(E9*F9,2)</f>
        <v>0</v>
      </c>
      <c r="H9" s="172">
        <v>0</v>
      </c>
      <c r="I9" s="173">
        <f>ROUND(E9*H9,2)</f>
        <v>0</v>
      </c>
      <c r="J9" s="172">
        <v>732</v>
      </c>
      <c r="K9" s="173">
        <f>ROUND(E9*J9,2)</f>
        <v>19032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/>
      <c r="S9" s="173" t="s">
        <v>124</v>
      </c>
      <c r="T9" s="174" t="s">
        <v>163</v>
      </c>
      <c r="U9" s="152">
        <v>1.548</v>
      </c>
      <c r="V9" s="152">
        <f>ROUND(E9*U9,2)</f>
        <v>40.25</v>
      </c>
      <c r="W9" s="152"/>
      <c r="X9" s="152" t="s">
        <v>145</v>
      </c>
      <c r="Y9" s="152" t="s">
        <v>127</v>
      </c>
      <c r="Z9" s="142"/>
      <c r="AA9" s="142"/>
      <c r="AB9" s="142"/>
      <c r="AC9" s="142"/>
      <c r="AD9" s="142"/>
      <c r="AE9" s="142"/>
      <c r="AF9" s="142"/>
      <c r="AG9" s="142" t="s">
        <v>146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1" x14ac:dyDescent="0.2">
      <c r="A10" s="161">
        <v>2</v>
      </c>
      <c r="B10" s="162" t="s">
        <v>164</v>
      </c>
      <c r="C10" s="177" t="s">
        <v>165</v>
      </c>
      <c r="D10" s="163" t="s">
        <v>162</v>
      </c>
      <c r="E10" s="164">
        <v>9.5500000000000007</v>
      </c>
      <c r="F10" s="165"/>
      <c r="G10" s="166">
        <f>ROUND(E10*F10,2)</f>
        <v>0</v>
      </c>
      <c r="H10" s="165">
        <v>0</v>
      </c>
      <c r="I10" s="166">
        <f>ROUND(E10*H10,2)</f>
        <v>0</v>
      </c>
      <c r="J10" s="165">
        <v>95.2</v>
      </c>
      <c r="K10" s="166">
        <f>ROUND(E10*J10,2)</f>
        <v>909.16</v>
      </c>
      <c r="L10" s="166">
        <v>21</v>
      </c>
      <c r="M10" s="166">
        <f>G10*(1+L10/100)</f>
        <v>0</v>
      </c>
      <c r="N10" s="164">
        <v>0</v>
      </c>
      <c r="O10" s="164">
        <f>ROUND(E10*N10,2)</f>
        <v>0</v>
      </c>
      <c r="P10" s="164">
        <v>0</v>
      </c>
      <c r="Q10" s="164">
        <f>ROUND(E10*P10,2)</f>
        <v>0</v>
      </c>
      <c r="R10" s="166"/>
      <c r="S10" s="166" t="s">
        <v>124</v>
      </c>
      <c r="T10" s="167" t="s">
        <v>163</v>
      </c>
      <c r="U10" s="152">
        <v>0.01</v>
      </c>
      <c r="V10" s="152">
        <f>ROUND(E10*U10,2)</f>
        <v>0.1</v>
      </c>
      <c r="W10" s="152"/>
      <c r="X10" s="152" t="s">
        <v>145</v>
      </c>
      <c r="Y10" s="152" t="s">
        <v>127</v>
      </c>
      <c r="Z10" s="142"/>
      <c r="AA10" s="142"/>
      <c r="AB10" s="142"/>
      <c r="AC10" s="142"/>
      <c r="AD10" s="142"/>
      <c r="AE10" s="142"/>
      <c r="AF10" s="142"/>
      <c r="AG10" s="142" t="s">
        <v>146</v>
      </c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2" x14ac:dyDescent="0.2">
      <c r="A11" s="149"/>
      <c r="B11" s="150"/>
      <c r="C11" s="185" t="s">
        <v>324</v>
      </c>
      <c r="D11" s="181"/>
      <c r="E11" s="182">
        <v>9.5500000000000007</v>
      </c>
      <c r="F11" s="152"/>
      <c r="G11" s="152"/>
      <c r="H11" s="152"/>
      <c r="I11" s="152"/>
      <c r="J11" s="152"/>
      <c r="K11" s="152"/>
      <c r="L11" s="152"/>
      <c r="M11" s="152"/>
      <c r="N11" s="151"/>
      <c r="O11" s="151"/>
      <c r="P11" s="151"/>
      <c r="Q11" s="151"/>
      <c r="R11" s="152"/>
      <c r="S11" s="152"/>
      <c r="T11" s="152"/>
      <c r="U11" s="152"/>
      <c r="V11" s="152"/>
      <c r="W11" s="152"/>
      <c r="X11" s="152"/>
      <c r="Y11" s="152"/>
      <c r="Z11" s="142"/>
      <c r="AA11" s="142"/>
      <c r="AB11" s="142"/>
      <c r="AC11" s="142"/>
      <c r="AD11" s="142"/>
      <c r="AE11" s="142"/>
      <c r="AF11" s="142"/>
      <c r="AG11" s="142" t="s">
        <v>167</v>
      </c>
      <c r="AH11" s="142">
        <v>0</v>
      </c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161">
        <v>3</v>
      </c>
      <c r="B12" s="162" t="s">
        <v>168</v>
      </c>
      <c r="C12" s="177" t="s">
        <v>169</v>
      </c>
      <c r="D12" s="163" t="s">
        <v>162</v>
      </c>
      <c r="E12" s="164">
        <v>106.4336</v>
      </c>
      <c r="F12" s="165"/>
      <c r="G12" s="166">
        <f>ROUND(E12*F12,2)</f>
        <v>0</v>
      </c>
      <c r="H12" s="165">
        <v>0</v>
      </c>
      <c r="I12" s="166">
        <f>ROUND(E12*H12,2)</f>
        <v>0</v>
      </c>
      <c r="J12" s="165">
        <v>136</v>
      </c>
      <c r="K12" s="166">
        <f>ROUND(E12*J12,2)</f>
        <v>14474.97</v>
      </c>
      <c r="L12" s="166">
        <v>21</v>
      </c>
      <c r="M12" s="166">
        <f>G12*(1+L12/100)</f>
        <v>0</v>
      </c>
      <c r="N12" s="164">
        <v>0</v>
      </c>
      <c r="O12" s="164">
        <f>ROUND(E12*N12,2)</f>
        <v>0</v>
      </c>
      <c r="P12" s="164">
        <v>0</v>
      </c>
      <c r="Q12" s="164">
        <f>ROUND(E12*P12,2)</f>
        <v>0</v>
      </c>
      <c r="R12" s="166"/>
      <c r="S12" s="166" t="s">
        <v>124</v>
      </c>
      <c r="T12" s="167" t="s">
        <v>163</v>
      </c>
      <c r="U12" s="152">
        <v>0.19</v>
      </c>
      <c r="V12" s="152">
        <f>ROUND(E12*U12,2)</f>
        <v>20.22</v>
      </c>
      <c r="W12" s="152"/>
      <c r="X12" s="152" t="s">
        <v>145</v>
      </c>
      <c r="Y12" s="152" t="s">
        <v>127</v>
      </c>
      <c r="Z12" s="142"/>
      <c r="AA12" s="142"/>
      <c r="AB12" s="142"/>
      <c r="AC12" s="142"/>
      <c r="AD12" s="142"/>
      <c r="AE12" s="142"/>
      <c r="AF12" s="142"/>
      <c r="AG12" s="142" t="s">
        <v>146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2" x14ac:dyDescent="0.2">
      <c r="A13" s="149"/>
      <c r="B13" s="150"/>
      <c r="C13" s="185" t="s">
        <v>325</v>
      </c>
      <c r="D13" s="181"/>
      <c r="E13" s="182">
        <v>106.4336</v>
      </c>
      <c r="F13" s="152"/>
      <c r="G13" s="152"/>
      <c r="H13" s="152"/>
      <c r="I13" s="152"/>
      <c r="J13" s="152"/>
      <c r="K13" s="152"/>
      <c r="L13" s="152"/>
      <c r="M13" s="152"/>
      <c r="N13" s="151"/>
      <c r="O13" s="151"/>
      <c r="P13" s="151"/>
      <c r="Q13" s="151"/>
      <c r="R13" s="152"/>
      <c r="S13" s="152"/>
      <c r="T13" s="152"/>
      <c r="U13" s="152"/>
      <c r="V13" s="152"/>
      <c r="W13" s="152"/>
      <c r="X13" s="152"/>
      <c r="Y13" s="152"/>
      <c r="Z13" s="142"/>
      <c r="AA13" s="142"/>
      <c r="AB13" s="142"/>
      <c r="AC13" s="142"/>
      <c r="AD13" s="142"/>
      <c r="AE13" s="142"/>
      <c r="AF13" s="142"/>
      <c r="AG13" s="142" t="s">
        <v>167</v>
      </c>
      <c r="AH13" s="142">
        <v>0</v>
      </c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 x14ac:dyDescent="0.2">
      <c r="A14" s="168">
        <v>4</v>
      </c>
      <c r="B14" s="169" t="s">
        <v>171</v>
      </c>
      <c r="C14" s="176" t="s">
        <v>172</v>
      </c>
      <c r="D14" s="170" t="s">
        <v>162</v>
      </c>
      <c r="E14" s="171">
        <v>106.4336</v>
      </c>
      <c r="F14" s="172"/>
      <c r="G14" s="173">
        <f>ROUND(E14*F14,2)</f>
        <v>0</v>
      </c>
      <c r="H14" s="172">
        <v>0</v>
      </c>
      <c r="I14" s="173">
        <f>ROUND(E14*H14,2)</f>
        <v>0</v>
      </c>
      <c r="J14" s="172">
        <v>44.4</v>
      </c>
      <c r="K14" s="173">
        <f>ROUND(E14*J14,2)</f>
        <v>4725.6499999999996</v>
      </c>
      <c r="L14" s="173">
        <v>21</v>
      </c>
      <c r="M14" s="173">
        <f>G14*(1+L14/100)</f>
        <v>0</v>
      </c>
      <c r="N14" s="171">
        <v>0</v>
      </c>
      <c r="O14" s="171">
        <f>ROUND(E14*N14,2)</f>
        <v>0</v>
      </c>
      <c r="P14" s="171">
        <v>0</v>
      </c>
      <c r="Q14" s="171">
        <f>ROUND(E14*P14,2)</f>
        <v>0</v>
      </c>
      <c r="R14" s="173"/>
      <c r="S14" s="173" t="s">
        <v>124</v>
      </c>
      <c r="T14" s="174" t="s">
        <v>163</v>
      </c>
      <c r="U14" s="152">
        <v>5.8000000000000003E-2</v>
      </c>
      <c r="V14" s="152">
        <f>ROUND(E14*U14,2)</f>
        <v>6.17</v>
      </c>
      <c r="W14" s="152"/>
      <c r="X14" s="152" t="s">
        <v>145</v>
      </c>
      <c r="Y14" s="152" t="s">
        <v>127</v>
      </c>
      <c r="Z14" s="142"/>
      <c r="AA14" s="142"/>
      <c r="AB14" s="142"/>
      <c r="AC14" s="142"/>
      <c r="AD14" s="142"/>
      <c r="AE14" s="142"/>
      <c r="AF14" s="142"/>
      <c r="AG14" s="142" t="s">
        <v>146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ht="22.5" outlineLevel="1" x14ac:dyDescent="0.2">
      <c r="A15" s="168">
        <v>5</v>
      </c>
      <c r="B15" s="169" t="s">
        <v>173</v>
      </c>
      <c r="C15" s="176" t="s">
        <v>174</v>
      </c>
      <c r="D15" s="170" t="s">
        <v>162</v>
      </c>
      <c r="E15" s="171">
        <v>106.4336</v>
      </c>
      <c r="F15" s="172"/>
      <c r="G15" s="173">
        <f>ROUND(E15*F15,2)</f>
        <v>0</v>
      </c>
      <c r="H15" s="172">
        <v>0</v>
      </c>
      <c r="I15" s="173">
        <f>ROUND(E15*H15,2)</f>
        <v>0</v>
      </c>
      <c r="J15" s="172">
        <v>296</v>
      </c>
      <c r="K15" s="173">
        <f>ROUND(E15*J15,2)</f>
        <v>31504.35</v>
      </c>
      <c r="L15" s="173">
        <v>21</v>
      </c>
      <c r="M15" s="173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3"/>
      <c r="S15" s="173" t="s">
        <v>124</v>
      </c>
      <c r="T15" s="174" t="s">
        <v>163</v>
      </c>
      <c r="U15" s="152">
        <v>0.01</v>
      </c>
      <c r="V15" s="152">
        <f>ROUND(E15*U15,2)</f>
        <v>1.06</v>
      </c>
      <c r="W15" s="152"/>
      <c r="X15" s="152" t="s">
        <v>145</v>
      </c>
      <c r="Y15" s="152" t="s">
        <v>127</v>
      </c>
      <c r="Z15" s="142"/>
      <c r="AA15" s="142"/>
      <c r="AB15" s="142"/>
      <c r="AC15" s="142"/>
      <c r="AD15" s="142"/>
      <c r="AE15" s="142"/>
      <c r="AF15" s="142"/>
      <c r="AG15" s="142" t="s">
        <v>146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1" x14ac:dyDescent="0.2">
      <c r="A16" s="161">
        <v>6</v>
      </c>
      <c r="B16" s="162" t="s">
        <v>175</v>
      </c>
      <c r="C16" s="177" t="s">
        <v>176</v>
      </c>
      <c r="D16" s="163" t="s">
        <v>162</v>
      </c>
      <c r="E16" s="164">
        <v>1064.336</v>
      </c>
      <c r="F16" s="165"/>
      <c r="G16" s="166">
        <f>ROUND(E16*F16,2)</f>
        <v>0</v>
      </c>
      <c r="H16" s="165">
        <v>0</v>
      </c>
      <c r="I16" s="166">
        <f>ROUND(E16*H16,2)</f>
        <v>0</v>
      </c>
      <c r="J16" s="165">
        <v>23.9</v>
      </c>
      <c r="K16" s="166">
        <f>ROUND(E16*J16,2)</f>
        <v>25437.63</v>
      </c>
      <c r="L16" s="166">
        <v>21</v>
      </c>
      <c r="M16" s="166">
        <f>G16*(1+L16/100)</f>
        <v>0</v>
      </c>
      <c r="N16" s="164">
        <v>0</v>
      </c>
      <c r="O16" s="164">
        <f>ROUND(E16*N16,2)</f>
        <v>0</v>
      </c>
      <c r="P16" s="164">
        <v>0</v>
      </c>
      <c r="Q16" s="164">
        <f>ROUND(E16*P16,2)</f>
        <v>0</v>
      </c>
      <c r="R16" s="166"/>
      <c r="S16" s="166" t="s">
        <v>124</v>
      </c>
      <c r="T16" s="167" t="s">
        <v>163</v>
      </c>
      <c r="U16" s="152">
        <v>0</v>
      </c>
      <c r="V16" s="152">
        <f>ROUND(E16*U16,2)</f>
        <v>0</v>
      </c>
      <c r="W16" s="152"/>
      <c r="X16" s="152" t="s">
        <v>145</v>
      </c>
      <c r="Y16" s="152" t="s">
        <v>127</v>
      </c>
      <c r="Z16" s="142"/>
      <c r="AA16" s="142"/>
      <c r="AB16" s="142"/>
      <c r="AC16" s="142"/>
      <c r="AD16" s="142"/>
      <c r="AE16" s="142"/>
      <c r="AF16" s="142"/>
      <c r="AG16" s="142" t="s">
        <v>146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34" outlineLevel="2" x14ac:dyDescent="0.2">
      <c r="A17" s="149"/>
      <c r="B17" s="150"/>
      <c r="C17" s="185" t="s">
        <v>326</v>
      </c>
      <c r="D17" s="181"/>
      <c r="E17" s="182">
        <v>1064.336</v>
      </c>
      <c r="F17" s="152"/>
      <c r="G17" s="152"/>
      <c r="H17" s="152"/>
      <c r="I17" s="152"/>
      <c r="J17" s="152"/>
      <c r="K17" s="152"/>
      <c r="L17" s="152"/>
      <c r="M17" s="152"/>
      <c r="N17" s="151"/>
      <c r="O17" s="151"/>
      <c r="P17" s="151"/>
      <c r="Q17" s="151"/>
      <c r="R17" s="152"/>
      <c r="S17" s="152"/>
      <c r="T17" s="152"/>
      <c r="U17" s="152"/>
      <c r="V17" s="152"/>
      <c r="W17" s="152"/>
      <c r="X17" s="152"/>
      <c r="Y17" s="152"/>
      <c r="Z17" s="142"/>
      <c r="AA17" s="142"/>
      <c r="AB17" s="142"/>
      <c r="AC17" s="142"/>
      <c r="AD17" s="142"/>
      <c r="AE17" s="142"/>
      <c r="AF17" s="142"/>
      <c r="AG17" s="142" t="s">
        <v>167</v>
      </c>
      <c r="AH17" s="142">
        <v>0</v>
      </c>
    </row>
    <row r="18" spans="1:34" ht="22.5" outlineLevel="1" x14ac:dyDescent="0.2">
      <c r="A18" s="168">
        <v>7</v>
      </c>
      <c r="B18" s="169" t="s">
        <v>178</v>
      </c>
      <c r="C18" s="176" t="s">
        <v>179</v>
      </c>
      <c r="D18" s="170" t="s">
        <v>162</v>
      </c>
      <c r="E18" s="171">
        <v>106.4336</v>
      </c>
      <c r="F18" s="172"/>
      <c r="G18" s="173">
        <f>ROUND(E18*F18,2)</f>
        <v>0</v>
      </c>
      <c r="H18" s="172">
        <v>0</v>
      </c>
      <c r="I18" s="173">
        <f>ROUND(E18*H18,2)</f>
        <v>0</v>
      </c>
      <c r="J18" s="172">
        <v>513</v>
      </c>
      <c r="K18" s="173">
        <f>ROUND(E18*J18,2)</f>
        <v>54600.44</v>
      </c>
      <c r="L18" s="173">
        <v>21</v>
      </c>
      <c r="M18" s="173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3"/>
      <c r="S18" s="173" t="s">
        <v>124</v>
      </c>
      <c r="T18" s="174" t="s">
        <v>163</v>
      </c>
      <c r="U18" s="152">
        <v>0</v>
      </c>
      <c r="V18" s="152">
        <f>ROUND(E18*U18,2)</f>
        <v>0</v>
      </c>
      <c r="W18" s="152"/>
      <c r="X18" s="152" t="s">
        <v>145</v>
      </c>
      <c r="Y18" s="152" t="s">
        <v>127</v>
      </c>
      <c r="Z18" s="142"/>
      <c r="AA18" s="142"/>
      <c r="AB18" s="142"/>
      <c r="AC18" s="142"/>
      <c r="AD18" s="142"/>
      <c r="AE18" s="142"/>
      <c r="AF18" s="142"/>
      <c r="AG18" s="142" t="s">
        <v>146</v>
      </c>
      <c r="AH18" s="142"/>
    </row>
    <row r="19" spans="1:34" outlineLevel="1" x14ac:dyDescent="0.2">
      <c r="A19" s="161">
        <v>8</v>
      </c>
      <c r="B19" s="162" t="s">
        <v>180</v>
      </c>
      <c r="C19" s="177" t="s">
        <v>181</v>
      </c>
      <c r="D19" s="163" t="s">
        <v>182</v>
      </c>
      <c r="E19" s="164">
        <v>142</v>
      </c>
      <c r="F19" s="165"/>
      <c r="G19" s="166">
        <f>ROUND(E19*F19,2)</f>
        <v>0</v>
      </c>
      <c r="H19" s="165">
        <v>0</v>
      </c>
      <c r="I19" s="166">
        <f>ROUND(E19*H19,2)</f>
        <v>0</v>
      </c>
      <c r="J19" s="165">
        <v>9.1999999999999993</v>
      </c>
      <c r="K19" s="166">
        <f>ROUND(E19*J19,2)</f>
        <v>1306.4000000000001</v>
      </c>
      <c r="L19" s="166">
        <v>21</v>
      </c>
      <c r="M19" s="166">
        <f>G19*(1+L19/100)</f>
        <v>0</v>
      </c>
      <c r="N19" s="164">
        <v>0</v>
      </c>
      <c r="O19" s="164">
        <f>ROUND(E19*N19,2)</f>
        <v>0</v>
      </c>
      <c r="P19" s="164">
        <v>0</v>
      </c>
      <c r="Q19" s="164">
        <f>ROUND(E19*P19,2)</f>
        <v>0</v>
      </c>
      <c r="R19" s="166"/>
      <c r="S19" s="166" t="s">
        <v>124</v>
      </c>
      <c r="T19" s="167" t="s">
        <v>163</v>
      </c>
      <c r="U19" s="152">
        <v>0.01</v>
      </c>
      <c r="V19" s="152">
        <f>ROUND(E19*U19,2)</f>
        <v>1.42</v>
      </c>
      <c r="W19" s="152"/>
      <c r="X19" s="152" t="s">
        <v>145</v>
      </c>
      <c r="Y19" s="152" t="s">
        <v>127</v>
      </c>
      <c r="Z19" s="142"/>
      <c r="AA19" s="142"/>
      <c r="AB19" s="142"/>
      <c r="AC19" s="142"/>
      <c r="AD19" s="142"/>
      <c r="AE19" s="142"/>
      <c r="AF19" s="142"/>
      <c r="AG19" s="142" t="s">
        <v>146</v>
      </c>
      <c r="AH19" s="142"/>
    </row>
    <row r="20" spans="1:34" outlineLevel="2" x14ac:dyDescent="0.2">
      <c r="A20" s="149"/>
      <c r="B20" s="150"/>
      <c r="C20" s="185" t="s">
        <v>327</v>
      </c>
      <c r="D20" s="181"/>
      <c r="E20" s="182">
        <v>1</v>
      </c>
      <c r="F20" s="152"/>
      <c r="G20" s="152"/>
      <c r="H20" s="152"/>
      <c r="I20" s="152"/>
      <c r="J20" s="152"/>
      <c r="K20" s="152"/>
      <c r="L20" s="152"/>
      <c r="M20" s="152"/>
      <c r="N20" s="151"/>
      <c r="O20" s="151"/>
      <c r="P20" s="151"/>
      <c r="Q20" s="151"/>
      <c r="R20" s="152"/>
      <c r="S20" s="152"/>
      <c r="T20" s="152"/>
      <c r="U20" s="152"/>
      <c r="V20" s="152"/>
      <c r="W20" s="152"/>
      <c r="X20" s="152"/>
      <c r="Y20" s="152"/>
      <c r="Z20" s="142"/>
      <c r="AA20" s="142"/>
      <c r="AB20" s="142"/>
      <c r="AC20" s="142"/>
      <c r="AD20" s="142"/>
      <c r="AE20" s="142"/>
      <c r="AF20" s="142"/>
      <c r="AG20" s="142" t="s">
        <v>167</v>
      </c>
      <c r="AH20" s="142">
        <v>0</v>
      </c>
    </row>
    <row r="21" spans="1:34" outlineLevel="3" x14ac:dyDescent="0.2">
      <c r="A21" s="149"/>
      <c r="B21" s="150"/>
      <c r="C21" s="185" t="s">
        <v>328</v>
      </c>
      <c r="D21" s="181"/>
      <c r="E21" s="182">
        <v>100</v>
      </c>
      <c r="F21" s="152"/>
      <c r="G21" s="152"/>
      <c r="H21" s="152"/>
      <c r="I21" s="152"/>
      <c r="J21" s="152"/>
      <c r="K21" s="152"/>
      <c r="L21" s="152"/>
      <c r="M21" s="152"/>
      <c r="N21" s="151"/>
      <c r="O21" s="151"/>
      <c r="P21" s="151"/>
      <c r="Q21" s="151"/>
      <c r="R21" s="152"/>
      <c r="S21" s="152"/>
      <c r="T21" s="152"/>
      <c r="U21" s="152"/>
      <c r="V21" s="152"/>
      <c r="W21" s="152"/>
      <c r="X21" s="152"/>
      <c r="Y21" s="152"/>
      <c r="Z21" s="142"/>
      <c r="AA21" s="142"/>
      <c r="AB21" s="142"/>
      <c r="AC21" s="142"/>
      <c r="AD21" s="142"/>
      <c r="AE21" s="142"/>
      <c r="AF21" s="142"/>
      <c r="AG21" s="142" t="s">
        <v>167</v>
      </c>
      <c r="AH21" s="142">
        <v>0</v>
      </c>
    </row>
    <row r="22" spans="1:34" outlineLevel="3" x14ac:dyDescent="0.2">
      <c r="A22" s="149"/>
      <c r="B22" s="150"/>
      <c r="C22" s="185" t="s">
        <v>329</v>
      </c>
      <c r="D22" s="181"/>
      <c r="E22" s="182">
        <v>20</v>
      </c>
      <c r="F22" s="152"/>
      <c r="G22" s="152"/>
      <c r="H22" s="152"/>
      <c r="I22" s="152"/>
      <c r="J22" s="152"/>
      <c r="K22" s="152"/>
      <c r="L22" s="152"/>
      <c r="M22" s="152"/>
      <c r="N22" s="151"/>
      <c r="O22" s="151"/>
      <c r="P22" s="151"/>
      <c r="Q22" s="151"/>
      <c r="R22" s="152"/>
      <c r="S22" s="152"/>
      <c r="T22" s="152"/>
      <c r="U22" s="152"/>
      <c r="V22" s="152"/>
      <c r="W22" s="152"/>
      <c r="X22" s="152"/>
      <c r="Y22" s="152"/>
      <c r="Z22" s="142"/>
      <c r="AA22" s="142"/>
      <c r="AB22" s="142"/>
      <c r="AC22" s="142"/>
      <c r="AD22" s="142"/>
      <c r="AE22" s="142"/>
      <c r="AF22" s="142"/>
      <c r="AG22" s="142" t="s">
        <v>167</v>
      </c>
      <c r="AH22" s="142">
        <v>0</v>
      </c>
    </row>
    <row r="23" spans="1:34" outlineLevel="3" x14ac:dyDescent="0.2">
      <c r="A23" s="149"/>
      <c r="B23" s="150"/>
      <c r="C23" s="185" t="s">
        <v>330</v>
      </c>
      <c r="D23" s="181"/>
      <c r="E23" s="182">
        <v>19</v>
      </c>
      <c r="F23" s="152"/>
      <c r="G23" s="152"/>
      <c r="H23" s="152"/>
      <c r="I23" s="152"/>
      <c r="J23" s="152"/>
      <c r="K23" s="152"/>
      <c r="L23" s="152"/>
      <c r="M23" s="152"/>
      <c r="N23" s="151"/>
      <c r="O23" s="151"/>
      <c r="P23" s="151"/>
      <c r="Q23" s="151"/>
      <c r="R23" s="152"/>
      <c r="S23" s="152"/>
      <c r="T23" s="152"/>
      <c r="U23" s="152"/>
      <c r="V23" s="152"/>
      <c r="W23" s="152"/>
      <c r="X23" s="152"/>
      <c r="Y23" s="152"/>
      <c r="Z23" s="142"/>
      <c r="AA23" s="142"/>
      <c r="AB23" s="142"/>
      <c r="AC23" s="142"/>
      <c r="AD23" s="142"/>
      <c r="AE23" s="142"/>
      <c r="AF23" s="142"/>
      <c r="AG23" s="142" t="s">
        <v>167</v>
      </c>
      <c r="AH23" s="142">
        <v>0</v>
      </c>
    </row>
    <row r="24" spans="1:34" outlineLevel="3" x14ac:dyDescent="0.2">
      <c r="A24" s="149"/>
      <c r="B24" s="150"/>
      <c r="C24" s="185" t="s">
        <v>187</v>
      </c>
      <c r="D24" s="181"/>
      <c r="E24" s="182"/>
      <c r="F24" s="152"/>
      <c r="G24" s="152"/>
      <c r="H24" s="152"/>
      <c r="I24" s="152"/>
      <c r="J24" s="152"/>
      <c r="K24" s="152"/>
      <c r="L24" s="152"/>
      <c r="M24" s="152"/>
      <c r="N24" s="151"/>
      <c r="O24" s="151"/>
      <c r="P24" s="151"/>
      <c r="Q24" s="151"/>
      <c r="R24" s="152"/>
      <c r="S24" s="152"/>
      <c r="T24" s="152"/>
      <c r="U24" s="152"/>
      <c r="V24" s="152"/>
      <c r="W24" s="152"/>
      <c r="X24" s="152"/>
      <c r="Y24" s="152"/>
      <c r="Z24" s="142"/>
      <c r="AA24" s="142"/>
      <c r="AB24" s="142"/>
      <c r="AC24" s="142"/>
      <c r="AD24" s="142"/>
      <c r="AE24" s="142"/>
      <c r="AF24" s="142"/>
      <c r="AG24" s="142" t="s">
        <v>167</v>
      </c>
      <c r="AH24" s="142">
        <v>0</v>
      </c>
    </row>
    <row r="25" spans="1:34" outlineLevel="3" x14ac:dyDescent="0.2">
      <c r="A25" s="149"/>
      <c r="B25" s="150"/>
      <c r="C25" s="185" t="s">
        <v>331</v>
      </c>
      <c r="D25" s="181"/>
      <c r="E25" s="182">
        <v>2</v>
      </c>
      <c r="F25" s="152"/>
      <c r="G25" s="152"/>
      <c r="H25" s="152"/>
      <c r="I25" s="152"/>
      <c r="J25" s="152"/>
      <c r="K25" s="152"/>
      <c r="L25" s="152"/>
      <c r="M25" s="152"/>
      <c r="N25" s="151"/>
      <c r="O25" s="151"/>
      <c r="P25" s="151"/>
      <c r="Q25" s="151"/>
      <c r="R25" s="152"/>
      <c r="S25" s="152"/>
      <c r="T25" s="152"/>
      <c r="U25" s="152"/>
      <c r="V25" s="152"/>
      <c r="W25" s="152"/>
      <c r="X25" s="152"/>
      <c r="Y25" s="152"/>
      <c r="Z25" s="142"/>
      <c r="AA25" s="142"/>
      <c r="AB25" s="142"/>
      <c r="AC25" s="142"/>
      <c r="AD25" s="142"/>
      <c r="AE25" s="142"/>
      <c r="AF25" s="142"/>
      <c r="AG25" s="142" t="s">
        <v>167</v>
      </c>
      <c r="AH25" s="142">
        <v>0</v>
      </c>
    </row>
    <row r="26" spans="1:34" outlineLevel="1" x14ac:dyDescent="0.2">
      <c r="A26" s="168">
        <v>9</v>
      </c>
      <c r="B26" s="169" t="s">
        <v>189</v>
      </c>
      <c r="C26" s="176" t="s">
        <v>190</v>
      </c>
      <c r="D26" s="170" t="s">
        <v>153</v>
      </c>
      <c r="E26" s="171">
        <v>1</v>
      </c>
      <c r="F26" s="172"/>
      <c r="G26" s="173">
        <f>ROUND(E26*F26,2)</f>
        <v>0</v>
      </c>
      <c r="H26" s="172">
        <v>0</v>
      </c>
      <c r="I26" s="173">
        <f>ROUND(E26*H26,2)</f>
        <v>0</v>
      </c>
      <c r="J26" s="172">
        <v>3000</v>
      </c>
      <c r="K26" s="173">
        <f>ROUND(E26*J26,2)</f>
        <v>3000</v>
      </c>
      <c r="L26" s="173">
        <v>21</v>
      </c>
      <c r="M26" s="173">
        <f>G26*(1+L26/100)</f>
        <v>0</v>
      </c>
      <c r="N26" s="171">
        <v>0</v>
      </c>
      <c r="O26" s="171">
        <f>ROUND(E26*N26,2)</f>
        <v>0</v>
      </c>
      <c r="P26" s="171">
        <v>0</v>
      </c>
      <c r="Q26" s="171">
        <f>ROUND(E26*P26,2)</f>
        <v>0</v>
      </c>
      <c r="R26" s="173"/>
      <c r="S26" s="173" t="s">
        <v>144</v>
      </c>
      <c r="T26" s="174" t="s">
        <v>125</v>
      </c>
      <c r="U26" s="152">
        <v>0</v>
      </c>
      <c r="V26" s="152">
        <f>ROUND(E26*U26,2)</f>
        <v>0</v>
      </c>
      <c r="W26" s="152"/>
      <c r="X26" s="152" t="s">
        <v>145</v>
      </c>
      <c r="Y26" s="152" t="s">
        <v>127</v>
      </c>
      <c r="Z26" s="142"/>
      <c r="AA26" s="142"/>
      <c r="AB26" s="142"/>
      <c r="AC26" s="142"/>
      <c r="AD26" s="142"/>
      <c r="AE26" s="142"/>
      <c r="AF26" s="142"/>
      <c r="AG26" s="142" t="s">
        <v>146</v>
      </c>
      <c r="AH26" s="142"/>
    </row>
    <row r="27" spans="1:34" x14ac:dyDescent="0.2">
      <c r="A27" s="154" t="s">
        <v>119</v>
      </c>
      <c r="B27" s="155" t="s">
        <v>69</v>
      </c>
      <c r="C27" s="175" t="s">
        <v>70</v>
      </c>
      <c r="D27" s="156"/>
      <c r="E27" s="157"/>
      <c r="F27" s="158"/>
      <c r="G27" s="158">
        <f>SUMIF(AG28:AG34,"&lt;&gt;NOR",G28:G34)</f>
        <v>0</v>
      </c>
      <c r="H27" s="158"/>
      <c r="I27" s="158">
        <f>SUM(I28:I34)</f>
        <v>6275.99</v>
      </c>
      <c r="J27" s="158"/>
      <c r="K27" s="158">
        <f>SUM(K28:K34)</f>
        <v>13690.650000000001</v>
      </c>
      <c r="L27" s="158"/>
      <c r="M27" s="158">
        <f>SUM(M28:M34)</f>
        <v>0</v>
      </c>
      <c r="N27" s="157"/>
      <c r="O27" s="157">
        <f>SUM(O28:O34)</f>
        <v>0.72</v>
      </c>
      <c r="P27" s="157"/>
      <c r="Q27" s="157">
        <f>SUM(Q28:Q34)</f>
        <v>0</v>
      </c>
      <c r="R27" s="158"/>
      <c r="S27" s="158"/>
      <c r="T27" s="159"/>
      <c r="U27" s="153"/>
      <c r="V27" s="153">
        <f>SUM(V28:V34)</f>
        <v>15.02</v>
      </c>
      <c r="W27" s="153"/>
      <c r="X27" s="153"/>
      <c r="Y27" s="153"/>
      <c r="AG27" t="s">
        <v>120</v>
      </c>
    </row>
    <row r="28" spans="1:34" outlineLevel="1" x14ac:dyDescent="0.2">
      <c r="A28" s="161">
        <v>10</v>
      </c>
      <c r="B28" s="162" t="s">
        <v>332</v>
      </c>
      <c r="C28" s="177" t="s">
        <v>333</v>
      </c>
      <c r="D28" s="163" t="s">
        <v>162</v>
      </c>
      <c r="E28" s="164">
        <v>0.216</v>
      </c>
      <c r="F28" s="165"/>
      <c r="G28" s="166">
        <f>ROUND(E28*F28,2)</f>
        <v>0</v>
      </c>
      <c r="H28" s="165">
        <v>3586.49</v>
      </c>
      <c r="I28" s="166">
        <f>ROUND(E28*H28,2)</f>
        <v>774.68</v>
      </c>
      <c r="J28" s="165">
        <v>323.51</v>
      </c>
      <c r="K28" s="166">
        <f>ROUND(E28*J28,2)</f>
        <v>69.88</v>
      </c>
      <c r="L28" s="166">
        <v>21</v>
      </c>
      <c r="M28" s="166">
        <f>G28*(1+L28/100)</f>
        <v>0</v>
      </c>
      <c r="N28" s="164">
        <v>2.5249999999999999</v>
      </c>
      <c r="O28" s="164">
        <f>ROUND(E28*N28,2)</f>
        <v>0.55000000000000004</v>
      </c>
      <c r="P28" s="164">
        <v>0</v>
      </c>
      <c r="Q28" s="164">
        <f>ROUND(E28*P28,2)</f>
        <v>0</v>
      </c>
      <c r="R28" s="166"/>
      <c r="S28" s="166" t="s">
        <v>124</v>
      </c>
      <c r="T28" s="167" t="s">
        <v>163</v>
      </c>
      <c r="U28" s="152">
        <v>0.47699999999999998</v>
      </c>
      <c r="V28" s="152">
        <f>ROUND(E28*U28,2)</f>
        <v>0.1</v>
      </c>
      <c r="W28" s="152"/>
      <c r="X28" s="152" t="s">
        <v>145</v>
      </c>
      <c r="Y28" s="152" t="s">
        <v>127</v>
      </c>
      <c r="Z28" s="142"/>
      <c r="AA28" s="142"/>
      <c r="AB28" s="142"/>
      <c r="AC28" s="142"/>
      <c r="AD28" s="142"/>
      <c r="AE28" s="142"/>
      <c r="AF28" s="142"/>
      <c r="AG28" s="142" t="s">
        <v>146</v>
      </c>
      <c r="AH28" s="142"/>
    </row>
    <row r="29" spans="1:34" outlineLevel="2" x14ac:dyDescent="0.2">
      <c r="A29" s="149"/>
      <c r="B29" s="150"/>
      <c r="C29" s="185" t="s">
        <v>334</v>
      </c>
      <c r="D29" s="181"/>
      <c r="E29" s="182">
        <v>0.216</v>
      </c>
      <c r="F29" s="152"/>
      <c r="G29" s="152"/>
      <c r="H29" s="152"/>
      <c r="I29" s="152"/>
      <c r="J29" s="152"/>
      <c r="K29" s="152"/>
      <c r="L29" s="152"/>
      <c r="M29" s="152"/>
      <c r="N29" s="151"/>
      <c r="O29" s="151"/>
      <c r="P29" s="151"/>
      <c r="Q29" s="151"/>
      <c r="R29" s="152"/>
      <c r="S29" s="152"/>
      <c r="T29" s="152"/>
      <c r="U29" s="152"/>
      <c r="V29" s="152"/>
      <c r="W29" s="152"/>
      <c r="X29" s="152"/>
      <c r="Y29" s="152"/>
      <c r="Z29" s="142"/>
      <c r="AA29" s="142"/>
      <c r="AB29" s="142"/>
      <c r="AC29" s="142"/>
      <c r="AD29" s="142"/>
      <c r="AE29" s="142"/>
      <c r="AF29" s="142"/>
      <c r="AG29" s="142" t="s">
        <v>167</v>
      </c>
      <c r="AH29" s="142">
        <v>0</v>
      </c>
    </row>
    <row r="30" spans="1:34" outlineLevel="1" x14ac:dyDescent="0.2">
      <c r="A30" s="161">
        <v>11</v>
      </c>
      <c r="B30" s="162" t="s">
        <v>335</v>
      </c>
      <c r="C30" s="177" t="s">
        <v>336</v>
      </c>
      <c r="D30" s="163" t="s">
        <v>182</v>
      </c>
      <c r="E30" s="164">
        <v>2.88</v>
      </c>
      <c r="F30" s="165"/>
      <c r="G30" s="166">
        <f>ROUND(E30*F30,2)</f>
        <v>0</v>
      </c>
      <c r="H30" s="165">
        <v>248.35</v>
      </c>
      <c r="I30" s="166">
        <f>ROUND(E30*H30,2)</f>
        <v>715.25</v>
      </c>
      <c r="J30" s="165">
        <v>481.65</v>
      </c>
      <c r="K30" s="166">
        <f>ROUND(E30*J30,2)</f>
        <v>1387.15</v>
      </c>
      <c r="L30" s="166">
        <v>21</v>
      </c>
      <c r="M30" s="166">
        <f>G30*(1+L30/100)</f>
        <v>0</v>
      </c>
      <c r="N30" s="164">
        <v>3.9199999999999999E-2</v>
      </c>
      <c r="O30" s="164">
        <f>ROUND(E30*N30,2)</f>
        <v>0.11</v>
      </c>
      <c r="P30" s="164">
        <v>0</v>
      </c>
      <c r="Q30" s="164">
        <f>ROUND(E30*P30,2)</f>
        <v>0</v>
      </c>
      <c r="R30" s="166"/>
      <c r="S30" s="166" t="s">
        <v>124</v>
      </c>
      <c r="T30" s="167" t="s">
        <v>163</v>
      </c>
      <c r="U30" s="152">
        <v>1.05</v>
      </c>
      <c r="V30" s="152">
        <f>ROUND(E30*U30,2)</f>
        <v>3.02</v>
      </c>
      <c r="W30" s="152"/>
      <c r="X30" s="152" t="s">
        <v>145</v>
      </c>
      <c r="Y30" s="152" t="s">
        <v>127</v>
      </c>
      <c r="Z30" s="142"/>
      <c r="AA30" s="142"/>
      <c r="AB30" s="142"/>
      <c r="AC30" s="142"/>
      <c r="AD30" s="142"/>
      <c r="AE30" s="142"/>
      <c r="AF30" s="142"/>
      <c r="AG30" s="142" t="s">
        <v>146</v>
      </c>
      <c r="AH30" s="142"/>
    </row>
    <row r="31" spans="1:34" outlineLevel="2" x14ac:dyDescent="0.2">
      <c r="A31" s="149"/>
      <c r="B31" s="150"/>
      <c r="C31" s="185" t="s">
        <v>337</v>
      </c>
      <c r="D31" s="181"/>
      <c r="E31" s="182">
        <v>2.88</v>
      </c>
      <c r="F31" s="152"/>
      <c r="G31" s="152"/>
      <c r="H31" s="152"/>
      <c r="I31" s="152"/>
      <c r="J31" s="152"/>
      <c r="K31" s="152"/>
      <c r="L31" s="152"/>
      <c r="M31" s="152"/>
      <c r="N31" s="151"/>
      <c r="O31" s="151"/>
      <c r="P31" s="151"/>
      <c r="Q31" s="151"/>
      <c r="R31" s="152"/>
      <c r="S31" s="152"/>
      <c r="T31" s="152"/>
      <c r="U31" s="152"/>
      <c r="V31" s="152"/>
      <c r="W31" s="152"/>
      <c r="X31" s="152"/>
      <c r="Y31" s="152"/>
      <c r="Z31" s="142"/>
      <c r="AA31" s="142"/>
      <c r="AB31" s="142"/>
      <c r="AC31" s="142"/>
      <c r="AD31" s="142"/>
      <c r="AE31" s="142"/>
      <c r="AF31" s="142"/>
      <c r="AG31" s="142" t="s">
        <v>167</v>
      </c>
      <c r="AH31" s="142">
        <v>0</v>
      </c>
    </row>
    <row r="32" spans="1:34" outlineLevel="1" x14ac:dyDescent="0.2">
      <c r="A32" s="168">
        <v>12</v>
      </c>
      <c r="B32" s="169" t="s">
        <v>338</v>
      </c>
      <c r="C32" s="176" t="s">
        <v>339</v>
      </c>
      <c r="D32" s="170" t="s">
        <v>182</v>
      </c>
      <c r="E32" s="171">
        <v>2.88</v>
      </c>
      <c r="F32" s="172"/>
      <c r="G32" s="173">
        <f>ROUND(E32*F32,2)</f>
        <v>0</v>
      </c>
      <c r="H32" s="172">
        <v>0</v>
      </c>
      <c r="I32" s="173">
        <f>ROUND(E32*H32,2)</f>
        <v>0</v>
      </c>
      <c r="J32" s="172">
        <v>148.5</v>
      </c>
      <c r="K32" s="173">
        <f>ROUND(E32*J32,2)</f>
        <v>427.68</v>
      </c>
      <c r="L32" s="173">
        <v>21</v>
      </c>
      <c r="M32" s="173">
        <f>G32*(1+L32/100)</f>
        <v>0</v>
      </c>
      <c r="N32" s="171">
        <v>0</v>
      </c>
      <c r="O32" s="171">
        <f>ROUND(E32*N32,2)</f>
        <v>0</v>
      </c>
      <c r="P32" s="171">
        <v>0</v>
      </c>
      <c r="Q32" s="171">
        <f>ROUND(E32*P32,2)</f>
        <v>0</v>
      </c>
      <c r="R32" s="173"/>
      <c r="S32" s="173" t="s">
        <v>124</v>
      </c>
      <c r="T32" s="174" t="s">
        <v>163</v>
      </c>
      <c r="U32" s="152">
        <v>0.32</v>
      </c>
      <c r="V32" s="152">
        <f>ROUND(E32*U32,2)</f>
        <v>0.92</v>
      </c>
      <c r="W32" s="152"/>
      <c r="X32" s="152" t="s">
        <v>145</v>
      </c>
      <c r="Y32" s="152" t="s">
        <v>127</v>
      </c>
      <c r="Z32" s="142"/>
      <c r="AA32" s="142"/>
      <c r="AB32" s="142"/>
      <c r="AC32" s="142"/>
      <c r="AD32" s="142"/>
      <c r="AE32" s="142"/>
      <c r="AF32" s="142"/>
      <c r="AG32" s="142" t="s">
        <v>146</v>
      </c>
      <c r="AH32" s="142"/>
    </row>
    <row r="33" spans="1:34" outlineLevel="1" x14ac:dyDescent="0.2">
      <c r="A33" s="161">
        <v>13</v>
      </c>
      <c r="B33" s="162" t="s">
        <v>191</v>
      </c>
      <c r="C33" s="177" t="s">
        <v>192</v>
      </c>
      <c r="D33" s="163" t="s">
        <v>182</v>
      </c>
      <c r="E33" s="164">
        <v>122</v>
      </c>
      <c r="F33" s="165"/>
      <c r="G33" s="166">
        <f>ROUND(E33*F33,2)</f>
        <v>0</v>
      </c>
      <c r="H33" s="165">
        <v>39.229999999999997</v>
      </c>
      <c r="I33" s="166">
        <f>ROUND(E33*H33,2)</f>
        <v>4786.0600000000004</v>
      </c>
      <c r="J33" s="165">
        <v>96.77</v>
      </c>
      <c r="K33" s="166">
        <f>ROUND(E33*J33,2)</f>
        <v>11805.94</v>
      </c>
      <c r="L33" s="166">
        <v>21</v>
      </c>
      <c r="M33" s="166">
        <f>G33*(1+L33/100)</f>
        <v>0</v>
      </c>
      <c r="N33" s="164">
        <v>5.0000000000000001E-4</v>
      </c>
      <c r="O33" s="164">
        <f>ROUND(E33*N33,2)</f>
        <v>0.06</v>
      </c>
      <c r="P33" s="164">
        <v>0</v>
      </c>
      <c r="Q33" s="164">
        <f>ROUND(E33*P33,2)</f>
        <v>0</v>
      </c>
      <c r="R33" s="166"/>
      <c r="S33" s="166" t="s">
        <v>124</v>
      </c>
      <c r="T33" s="167" t="s">
        <v>163</v>
      </c>
      <c r="U33" s="152">
        <v>0.09</v>
      </c>
      <c r="V33" s="152">
        <f>ROUND(E33*U33,2)</f>
        <v>10.98</v>
      </c>
      <c r="W33" s="152"/>
      <c r="X33" s="152" t="s">
        <v>145</v>
      </c>
      <c r="Y33" s="152" t="s">
        <v>127</v>
      </c>
      <c r="Z33" s="142"/>
      <c r="AA33" s="142"/>
      <c r="AB33" s="142"/>
      <c r="AC33" s="142"/>
      <c r="AD33" s="142"/>
      <c r="AE33" s="142"/>
      <c r="AF33" s="142"/>
      <c r="AG33" s="142" t="s">
        <v>146</v>
      </c>
      <c r="AH33" s="142"/>
    </row>
    <row r="34" spans="1:34" outlineLevel="2" x14ac:dyDescent="0.2">
      <c r="A34" s="149"/>
      <c r="B34" s="150"/>
      <c r="C34" s="185" t="s">
        <v>340</v>
      </c>
      <c r="D34" s="181"/>
      <c r="E34" s="182">
        <v>122</v>
      </c>
      <c r="F34" s="152"/>
      <c r="G34" s="152"/>
      <c r="H34" s="152"/>
      <c r="I34" s="152"/>
      <c r="J34" s="152"/>
      <c r="K34" s="152"/>
      <c r="L34" s="152"/>
      <c r="M34" s="152"/>
      <c r="N34" s="151"/>
      <c r="O34" s="151"/>
      <c r="P34" s="151"/>
      <c r="Q34" s="151"/>
      <c r="R34" s="152"/>
      <c r="S34" s="152"/>
      <c r="T34" s="152"/>
      <c r="U34" s="152"/>
      <c r="V34" s="152"/>
      <c r="W34" s="152"/>
      <c r="X34" s="152"/>
      <c r="Y34" s="152"/>
      <c r="Z34" s="142"/>
      <c r="AA34" s="142"/>
      <c r="AB34" s="142"/>
      <c r="AC34" s="142"/>
      <c r="AD34" s="142"/>
      <c r="AE34" s="142"/>
      <c r="AF34" s="142"/>
      <c r="AG34" s="142" t="s">
        <v>167</v>
      </c>
      <c r="AH34" s="142">
        <v>0</v>
      </c>
    </row>
    <row r="35" spans="1:34" x14ac:dyDescent="0.2">
      <c r="A35" s="154" t="s">
        <v>119</v>
      </c>
      <c r="B35" s="155" t="s">
        <v>73</v>
      </c>
      <c r="C35" s="175" t="s">
        <v>74</v>
      </c>
      <c r="D35" s="156"/>
      <c r="E35" s="157"/>
      <c r="F35" s="158"/>
      <c r="G35" s="158">
        <f>SUMIF(AG36:AG89,"&lt;&gt;NOR",G36:G89)</f>
        <v>0</v>
      </c>
      <c r="H35" s="158"/>
      <c r="I35" s="158">
        <f>SUM(I36:I89)</f>
        <v>245335.37</v>
      </c>
      <c r="J35" s="158"/>
      <c r="K35" s="158">
        <f>SUM(K36:K89)</f>
        <v>72511.260000000009</v>
      </c>
      <c r="L35" s="158"/>
      <c r="M35" s="158">
        <f>SUM(M36:M89)</f>
        <v>0</v>
      </c>
      <c r="N35" s="157"/>
      <c r="O35" s="157">
        <f>SUM(O36:O89)</f>
        <v>306.56999999999994</v>
      </c>
      <c r="P35" s="157"/>
      <c r="Q35" s="157">
        <f>SUM(Q36:Q89)</f>
        <v>0</v>
      </c>
      <c r="R35" s="158"/>
      <c r="S35" s="158"/>
      <c r="T35" s="159"/>
      <c r="U35" s="153"/>
      <c r="V35" s="153">
        <f>SUM(V36:V89)</f>
        <v>115.37</v>
      </c>
      <c r="W35" s="153"/>
      <c r="X35" s="153"/>
      <c r="Y35" s="153"/>
      <c r="AG35" t="s">
        <v>120</v>
      </c>
    </row>
    <row r="36" spans="1:34" outlineLevel="1" x14ac:dyDescent="0.2">
      <c r="A36" s="161">
        <v>14</v>
      </c>
      <c r="B36" s="162" t="s">
        <v>199</v>
      </c>
      <c r="C36" s="177" t="s">
        <v>200</v>
      </c>
      <c r="D36" s="163" t="s">
        <v>182</v>
      </c>
      <c r="E36" s="164">
        <v>262</v>
      </c>
      <c r="F36" s="165"/>
      <c r="G36" s="166">
        <f>ROUND(E36*F36,2)</f>
        <v>0</v>
      </c>
      <c r="H36" s="165">
        <v>161.66999999999999</v>
      </c>
      <c r="I36" s="166">
        <f>ROUND(E36*H36,2)</f>
        <v>42357.54</v>
      </c>
      <c r="J36" s="165">
        <v>29.83</v>
      </c>
      <c r="K36" s="166">
        <f>ROUND(E36*J36,2)</f>
        <v>7815.46</v>
      </c>
      <c r="L36" s="166">
        <v>21</v>
      </c>
      <c r="M36" s="166">
        <f>G36*(1+L36/100)</f>
        <v>0</v>
      </c>
      <c r="N36" s="164">
        <v>0.49875000000000003</v>
      </c>
      <c r="O36" s="164">
        <f>ROUND(E36*N36,2)</f>
        <v>130.66999999999999</v>
      </c>
      <c r="P36" s="164">
        <v>0</v>
      </c>
      <c r="Q36" s="164">
        <f>ROUND(E36*P36,2)</f>
        <v>0</v>
      </c>
      <c r="R36" s="166"/>
      <c r="S36" s="166" t="s">
        <v>201</v>
      </c>
      <c r="T36" s="167" t="s">
        <v>201</v>
      </c>
      <c r="U36" s="152">
        <v>0.02</v>
      </c>
      <c r="V36" s="152">
        <f>ROUND(E36*U36,2)</f>
        <v>5.24</v>
      </c>
      <c r="W36" s="152"/>
      <c r="X36" s="152" t="s">
        <v>145</v>
      </c>
      <c r="Y36" s="152" t="s">
        <v>127</v>
      </c>
      <c r="Z36" s="142"/>
      <c r="AA36" s="142"/>
      <c r="AB36" s="142"/>
      <c r="AC36" s="142"/>
      <c r="AD36" s="142"/>
      <c r="AE36" s="142"/>
      <c r="AF36" s="142"/>
      <c r="AG36" s="142" t="s">
        <v>146</v>
      </c>
      <c r="AH36" s="142"/>
    </row>
    <row r="37" spans="1:34" outlineLevel="2" x14ac:dyDescent="0.2">
      <c r="A37" s="149"/>
      <c r="B37" s="150"/>
      <c r="C37" s="185" t="s">
        <v>341</v>
      </c>
      <c r="D37" s="181"/>
      <c r="E37" s="182">
        <v>262</v>
      </c>
      <c r="F37" s="152"/>
      <c r="G37" s="152"/>
      <c r="H37" s="152"/>
      <c r="I37" s="152"/>
      <c r="J37" s="152"/>
      <c r="K37" s="152"/>
      <c r="L37" s="152"/>
      <c r="M37" s="152"/>
      <c r="N37" s="151"/>
      <c r="O37" s="151"/>
      <c r="P37" s="151"/>
      <c r="Q37" s="151"/>
      <c r="R37" s="152"/>
      <c r="S37" s="152"/>
      <c r="T37" s="152"/>
      <c r="U37" s="152"/>
      <c r="V37" s="152"/>
      <c r="W37" s="152"/>
      <c r="X37" s="152"/>
      <c r="Y37" s="152"/>
      <c r="Z37" s="142"/>
      <c r="AA37" s="142"/>
      <c r="AB37" s="142"/>
      <c r="AC37" s="142"/>
      <c r="AD37" s="142"/>
      <c r="AE37" s="142"/>
      <c r="AF37" s="142"/>
      <c r="AG37" s="142" t="s">
        <v>167</v>
      </c>
      <c r="AH37" s="142">
        <v>0</v>
      </c>
    </row>
    <row r="38" spans="1:34" outlineLevel="1" x14ac:dyDescent="0.2">
      <c r="A38" s="161">
        <v>15</v>
      </c>
      <c r="B38" s="162" t="s">
        <v>203</v>
      </c>
      <c r="C38" s="177" t="s">
        <v>204</v>
      </c>
      <c r="D38" s="163" t="s">
        <v>182</v>
      </c>
      <c r="E38" s="164">
        <v>21</v>
      </c>
      <c r="F38" s="165"/>
      <c r="G38" s="166">
        <f>ROUND(E38*F38,2)</f>
        <v>0</v>
      </c>
      <c r="H38" s="165">
        <v>0.85</v>
      </c>
      <c r="I38" s="166">
        <f>ROUND(E38*H38,2)</f>
        <v>17.850000000000001</v>
      </c>
      <c r="J38" s="165">
        <v>15.55</v>
      </c>
      <c r="K38" s="166">
        <f>ROUND(E38*J38,2)</f>
        <v>326.55</v>
      </c>
      <c r="L38" s="166">
        <v>21</v>
      </c>
      <c r="M38" s="166">
        <f>G38*(1+L38/100)</f>
        <v>0</v>
      </c>
      <c r="N38" s="164">
        <v>0</v>
      </c>
      <c r="O38" s="164">
        <f>ROUND(E38*N38,2)</f>
        <v>0</v>
      </c>
      <c r="P38" s="164">
        <v>0</v>
      </c>
      <c r="Q38" s="164">
        <f>ROUND(E38*P38,2)</f>
        <v>0</v>
      </c>
      <c r="R38" s="166"/>
      <c r="S38" s="166" t="s">
        <v>124</v>
      </c>
      <c r="T38" s="167" t="s">
        <v>163</v>
      </c>
      <c r="U38" s="152">
        <v>0.02</v>
      </c>
      <c r="V38" s="152">
        <f>ROUND(E38*U38,2)</f>
        <v>0.42</v>
      </c>
      <c r="W38" s="152"/>
      <c r="X38" s="152" t="s">
        <v>145</v>
      </c>
      <c r="Y38" s="152" t="s">
        <v>127</v>
      </c>
      <c r="Z38" s="142"/>
      <c r="AA38" s="142"/>
      <c r="AB38" s="142"/>
      <c r="AC38" s="142"/>
      <c r="AD38" s="142"/>
      <c r="AE38" s="142"/>
      <c r="AF38" s="142"/>
      <c r="AG38" s="142" t="s">
        <v>146</v>
      </c>
      <c r="AH38" s="142"/>
    </row>
    <row r="39" spans="1:34" outlineLevel="2" x14ac:dyDescent="0.2">
      <c r="A39" s="149"/>
      <c r="B39" s="150"/>
      <c r="C39" s="185" t="s">
        <v>342</v>
      </c>
      <c r="D39" s="181"/>
      <c r="E39" s="182">
        <v>19</v>
      </c>
      <c r="F39" s="152"/>
      <c r="G39" s="152"/>
      <c r="H39" s="152"/>
      <c r="I39" s="152"/>
      <c r="J39" s="152"/>
      <c r="K39" s="152"/>
      <c r="L39" s="152"/>
      <c r="M39" s="152"/>
      <c r="N39" s="151"/>
      <c r="O39" s="151"/>
      <c r="P39" s="151"/>
      <c r="Q39" s="151"/>
      <c r="R39" s="152"/>
      <c r="S39" s="152"/>
      <c r="T39" s="152"/>
      <c r="U39" s="152"/>
      <c r="V39" s="152"/>
      <c r="W39" s="152"/>
      <c r="X39" s="152"/>
      <c r="Y39" s="152"/>
      <c r="Z39" s="142"/>
      <c r="AA39" s="142"/>
      <c r="AB39" s="142"/>
      <c r="AC39" s="142"/>
      <c r="AD39" s="142"/>
      <c r="AE39" s="142"/>
      <c r="AF39" s="142"/>
      <c r="AG39" s="142" t="s">
        <v>167</v>
      </c>
      <c r="AH39" s="142">
        <v>0</v>
      </c>
    </row>
    <row r="40" spans="1:34" outlineLevel="3" x14ac:dyDescent="0.2">
      <c r="A40" s="149"/>
      <c r="B40" s="150"/>
      <c r="C40" s="185" t="s">
        <v>187</v>
      </c>
      <c r="D40" s="181"/>
      <c r="E40" s="182"/>
      <c r="F40" s="152"/>
      <c r="G40" s="152"/>
      <c r="H40" s="152"/>
      <c r="I40" s="152"/>
      <c r="J40" s="152"/>
      <c r="K40" s="152"/>
      <c r="L40" s="152"/>
      <c r="M40" s="152"/>
      <c r="N40" s="151"/>
      <c r="O40" s="151"/>
      <c r="P40" s="151"/>
      <c r="Q40" s="151"/>
      <c r="R40" s="152"/>
      <c r="S40" s="152"/>
      <c r="T40" s="152"/>
      <c r="U40" s="152"/>
      <c r="V40" s="152"/>
      <c r="W40" s="152"/>
      <c r="X40" s="152"/>
      <c r="Y40" s="152"/>
      <c r="Z40" s="142"/>
      <c r="AA40" s="142"/>
      <c r="AB40" s="142"/>
      <c r="AC40" s="142"/>
      <c r="AD40" s="142"/>
      <c r="AE40" s="142"/>
      <c r="AF40" s="142"/>
      <c r="AG40" s="142" t="s">
        <v>167</v>
      </c>
      <c r="AH40" s="142">
        <v>0</v>
      </c>
    </row>
    <row r="41" spans="1:34" outlineLevel="3" x14ac:dyDescent="0.2">
      <c r="A41" s="149"/>
      <c r="B41" s="150"/>
      <c r="C41" s="185" t="s">
        <v>331</v>
      </c>
      <c r="D41" s="181"/>
      <c r="E41" s="182">
        <v>2</v>
      </c>
      <c r="F41" s="152"/>
      <c r="G41" s="152"/>
      <c r="H41" s="152"/>
      <c r="I41" s="152"/>
      <c r="J41" s="152"/>
      <c r="K41" s="152"/>
      <c r="L41" s="152"/>
      <c r="M41" s="152"/>
      <c r="N41" s="151"/>
      <c r="O41" s="151"/>
      <c r="P41" s="151"/>
      <c r="Q41" s="151"/>
      <c r="R41" s="152"/>
      <c r="S41" s="152"/>
      <c r="T41" s="152"/>
      <c r="U41" s="152"/>
      <c r="V41" s="152"/>
      <c r="W41" s="152"/>
      <c r="X41" s="152"/>
      <c r="Y41" s="152"/>
      <c r="Z41" s="142"/>
      <c r="AA41" s="142"/>
      <c r="AB41" s="142"/>
      <c r="AC41" s="142"/>
      <c r="AD41" s="142"/>
      <c r="AE41" s="142"/>
      <c r="AF41" s="142"/>
      <c r="AG41" s="142" t="s">
        <v>167</v>
      </c>
      <c r="AH41" s="142">
        <v>0</v>
      </c>
    </row>
    <row r="42" spans="1:34" outlineLevel="1" x14ac:dyDescent="0.2">
      <c r="A42" s="161">
        <v>16</v>
      </c>
      <c r="B42" s="162" t="s">
        <v>206</v>
      </c>
      <c r="C42" s="177" t="s">
        <v>207</v>
      </c>
      <c r="D42" s="163" t="s">
        <v>182</v>
      </c>
      <c r="E42" s="164">
        <v>242</v>
      </c>
      <c r="F42" s="165"/>
      <c r="G42" s="166">
        <f>ROUND(E42*F42,2)</f>
        <v>0</v>
      </c>
      <c r="H42" s="165">
        <v>1.07</v>
      </c>
      <c r="I42" s="166">
        <f>ROUND(E42*H42,2)</f>
        <v>258.94</v>
      </c>
      <c r="J42" s="165">
        <v>16.93</v>
      </c>
      <c r="K42" s="166">
        <f>ROUND(E42*J42,2)</f>
        <v>4097.0600000000004</v>
      </c>
      <c r="L42" s="166">
        <v>21</v>
      </c>
      <c r="M42" s="166">
        <f>G42*(1+L42/100)</f>
        <v>0</v>
      </c>
      <c r="N42" s="164">
        <v>0</v>
      </c>
      <c r="O42" s="164">
        <f>ROUND(E42*N42,2)</f>
        <v>0</v>
      </c>
      <c r="P42" s="164">
        <v>0</v>
      </c>
      <c r="Q42" s="164">
        <f>ROUND(E42*P42,2)</f>
        <v>0</v>
      </c>
      <c r="R42" s="166"/>
      <c r="S42" s="166" t="s">
        <v>124</v>
      </c>
      <c r="T42" s="167" t="s">
        <v>163</v>
      </c>
      <c r="U42" s="152">
        <v>0.03</v>
      </c>
      <c r="V42" s="152">
        <f>ROUND(E42*U42,2)</f>
        <v>7.26</v>
      </c>
      <c r="W42" s="152"/>
      <c r="X42" s="152" t="s">
        <v>145</v>
      </c>
      <c r="Y42" s="152" t="s">
        <v>127</v>
      </c>
      <c r="Z42" s="142"/>
      <c r="AA42" s="142"/>
      <c r="AB42" s="142"/>
      <c r="AC42" s="142"/>
      <c r="AD42" s="142"/>
      <c r="AE42" s="142"/>
      <c r="AF42" s="142"/>
      <c r="AG42" s="142" t="s">
        <v>146</v>
      </c>
      <c r="AH42" s="142"/>
    </row>
    <row r="43" spans="1:34" outlineLevel="2" x14ac:dyDescent="0.2">
      <c r="A43" s="149"/>
      <c r="B43" s="150"/>
      <c r="C43" s="185" t="s">
        <v>327</v>
      </c>
      <c r="D43" s="181"/>
      <c r="E43" s="182">
        <v>1</v>
      </c>
      <c r="F43" s="152"/>
      <c r="G43" s="152"/>
      <c r="H43" s="152"/>
      <c r="I43" s="152"/>
      <c r="J43" s="152"/>
      <c r="K43" s="152"/>
      <c r="L43" s="152"/>
      <c r="M43" s="152"/>
      <c r="N43" s="151"/>
      <c r="O43" s="151"/>
      <c r="P43" s="151"/>
      <c r="Q43" s="151"/>
      <c r="R43" s="152"/>
      <c r="S43" s="152"/>
      <c r="T43" s="152"/>
      <c r="U43" s="152"/>
      <c r="V43" s="152"/>
      <c r="W43" s="152"/>
      <c r="X43" s="152"/>
      <c r="Y43" s="152"/>
      <c r="Z43" s="142"/>
      <c r="AA43" s="142"/>
      <c r="AB43" s="142"/>
      <c r="AC43" s="142"/>
      <c r="AD43" s="142"/>
      <c r="AE43" s="142"/>
      <c r="AF43" s="142"/>
      <c r="AG43" s="142" t="s">
        <v>167</v>
      </c>
      <c r="AH43" s="142">
        <v>0</v>
      </c>
    </row>
    <row r="44" spans="1:34" outlineLevel="3" x14ac:dyDescent="0.2">
      <c r="A44" s="149"/>
      <c r="B44" s="150"/>
      <c r="C44" s="185" t="s">
        <v>328</v>
      </c>
      <c r="D44" s="181"/>
      <c r="E44" s="182">
        <v>100</v>
      </c>
      <c r="F44" s="152"/>
      <c r="G44" s="152"/>
      <c r="H44" s="152"/>
      <c r="I44" s="152"/>
      <c r="J44" s="152"/>
      <c r="K44" s="152"/>
      <c r="L44" s="152"/>
      <c r="M44" s="152"/>
      <c r="N44" s="151"/>
      <c r="O44" s="151"/>
      <c r="P44" s="151"/>
      <c r="Q44" s="151"/>
      <c r="R44" s="152"/>
      <c r="S44" s="152"/>
      <c r="T44" s="152"/>
      <c r="U44" s="152"/>
      <c r="V44" s="152"/>
      <c r="W44" s="152"/>
      <c r="X44" s="152"/>
      <c r="Y44" s="152"/>
      <c r="Z44" s="142"/>
      <c r="AA44" s="142"/>
      <c r="AB44" s="142"/>
      <c r="AC44" s="142"/>
      <c r="AD44" s="142"/>
      <c r="AE44" s="142"/>
      <c r="AF44" s="142"/>
      <c r="AG44" s="142" t="s">
        <v>167</v>
      </c>
      <c r="AH44" s="142">
        <v>0</v>
      </c>
    </row>
    <row r="45" spans="1:34" outlineLevel="3" x14ac:dyDescent="0.2">
      <c r="A45" s="149"/>
      <c r="B45" s="150"/>
      <c r="C45" s="185" t="s">
        <v>343</v>
      </c>
      <c r="D45" s="181"/>
      <c r="E45" s="182">
        <v>20</v>
      </c>
      <c r="F45" s="152"/>
      <c r="G45" s="152"/>
      <c r="H45" s="152"/>
      <c r="I45" s="152"/>
      <c r="J45" s="152"/>
      <c r="K45" s="152"/>
      <c r="L45" s="152"/>
      <c r="M45" s="152"/>
      <c r="N45" s="151"/>
      <c r="O45" s="151"/>
      <c r="P45" s="151"/>
      <c r="Q45" s="151"/>
      <c r="R45" s="152"/>
      <c r="S45" s="152"/>
      <c r="T45" s="152"/>
      <c r="U45" s="152"/>
      <c r="V45" s="152"/>
      <c r="W45" s="152"/>
      <c r="X45" s="152"/>
      <c r="Y45" s="152"/>
      <c r="Z45" s="142"/>
      <c r="AA45" s="142"/>
      <c r="AB45" s="142"/>
      <c r="AC45" s="142"/>
      <c r="AD45" s="142"/>
      <c r="AE45" s="142"/>
      <c r="AF45" s="142"/>
      <c r="AG45" s="142" t="s">
        <v>167</v>
      </c>
      <c r="AH45" s="142">
        <v>0</v>
      </c>
    </row>
    <row r="46" spans="1:34" outlineLevel="3" x14ac:dyDescent="0.2">
      <c r="A46" s="149"/>
      <c r="B46" s="150"/>
      <c r="C46" s="186" t="s">
        <v>209</v>
      </c>
      <c r="D46" s="183"/>
      <c r="E46" s="184">
        <v>121</v>
      </c>
      <c r="F46" s="152"/>
      <c r="G46" s="152"/>
      <c r="H46" s="152"/>
      <c r="I46" s="152"/>
      <c r="J46" s="152"/>
      <c r="K46" s="152"/>
      <c r="L46" s="152"/>
      <c r="M46" s="152"/>
      <c r="N46" s="151"/>
      <c r="O46" s="151"/>
      <c r="P46" s="151"/>
      <c r="Q46" s="151"/>
      <c r="R46" s="152"/>
      <c r="S46" s="152"/>
      <c r="T46" s="152"/>
      <c r="U46" s="152"/>
      <c r="V46" s="152"/>
      <c r="W46" s="152"/>
      <c r="X46" s="152"/>
      <c r="Y46" s="152"/>
      <c r="Z46" s="142"/>
      <c r="AA46" s="142"/>
      <c r="AB46" s="142"/>
      <c r="AC46" s="142"/>
      <c r="AD46" s="142"/>
      <c r="AE46" s="142"/>
      <c r="AF46" s="142"/>
      <c r="AG46" s="142" t="s">
        <v>167</v>
      </c>
      <c r="AH46" s="142">
        <v>1</v>
      </c>
    </row>
    <row r="47" spans="1:34" outlineLevel="3" x14ac:dyDescent="0.2">
      <c r="A47" s="149"/>
      <c r="B47" s="150"/>
      <c r="C47" s="185" t="s">
        <v>327</v>
      </c>
      <c r="D47" s="181"/>
      <c r="E47" s="182">
        <v>1</v>
      </c>
      <c r="F47" s="152"/>
      <c r="G47" s="152"/>
      <c r="H47" s="152"/>
      <c r="I47" s="152"/>
      <c r="J47" s="152"/>
      <c r="K47" s="152"/>
      <c r="L47" s="152"/>
      <c r="M47" s="152"/>
      <c r="N47" s="151"/>
      <c r="O47" s="151"/>
      <c r="P47" s="151"/>
      <c r="Q47" s="151"/>
      <c r="R47" s="152"/>
      <c r="S47" s="152"/>
      <c r="T47" s="152"/>
      <c r="U47" s="152"/>
      <c r="V47" s="152"/>
      <c r="W47" s="152"/>
      <c r="X47" s="152"/>
      <c r="Y47" s="152"/>
      <c r="Z47" s="142"/>
      <c r="AA47" s="142"/>
      <c r="AB47" s="142"/>
      <c r="AC47" s="142"/>
      <c r="AD47" s="142"/>
      <c r="AE47" s="142"/>
      <c r="AF47" s="142"/>
      <c r="AG47" s="142" t="s">
        <v>167</v>
      </c>
      <c r="AH47" s="142">
        <v>0</v>
      </c>
    </row>
    <row r="48" spans="1:34" outlineLevel="3" x14ac:dyDescent="0.2">
      <c r="A48" s="149"/>
      <c r="B48" s="150"/>
      <c r="C48" s="185" t="s">
        <v>328</v>
      </c>
      <c r="D48" s="181"/>
      <c r="E48" s="182">
        <v>100</v>
      </c>
      <c r="F48" s="152"/>
      <c r="G48" s="152"/>
      <c r="H48" s="152"/>
      <c r="I48" s="152"/>
      <c r="J48" s="152"/>
      <c r="K48" s="152"/>
      <c r="L48" s="152"/>
      <c r="M48" s="152"/>
      <c r="N48" s="151"/>
      <c r="O48" s="151"/>
      <c r="P48" s="151"/>
      <c r="Q48" s="151"/>
      <c r="R48" s="152"/>
      <c r="S48" s="152"/>
      <c r="T48" s="152"/>
      <c r="U48" s="152"/>
      <c r="V48" s="152"/>
      <c r="W48" s="152"/>
      <c r="X48" s="152"/>
      <c r="Y48" s="152"/>
      <c r="Z48" s="142"/>
      <c r="AA48" s="142"/>
      <c r="AB48" s="142"/>
      <c r="AC48" s="142"/>
      <c r="AD48" s="142"/>
      <c r="AE48" s="142"/>
      <c r="AF48" s="142"/>
      <c r="AG48" s="142" t="s">
        <v>167</v>
      </c>
      <c r="AH48" s="142">
        <v>0</v>
      </c>
    </row>
    <row r="49" spans="1:34" outlineLevel="3" x14ac:dyDescent="0.2">
      <c r="A49" s="149"/>
      <c r="B49" s="150"/>
      <c r="C49" s="185" t="s">
        <v>343</v>
      </c>
      <c r="D49" s="181"/>
      <c r="E49" s="182">
        <v>20</v>
      </c>
      <c r="F49" s="152"/>
      <c r="G49" s="152"/>
      <c r="H49" s="152"/>
      <c r="I49" s="152"/>
      <c r="J49" s="152"/>
      <c r="K49" s="152"/>
      <c r="L49" s="152"/>
      <c r="M49" s="152"/>
      <c r="N49" s="151"/>
      <c r="O49" s="151"/>
      <c r="P49" s="151"/>
      <c r="Q49" s="151"/>
      <c r="R49" s="152"/>
      <c r="S49" s="152"/>
      <c r="T49" s="152"/>
      <c r="U49" s="152"/>
      <c r="V49" s="152"/>
      <c r="W49" s="152"/>
      <c r="X49" s="152"/>
      <c r="Y49" s="152"/>
      <c r="Z49" s="142"/>
      <c r="AA49" s="142"/>
      <c r="AB49" s="142"/>
      <c r="AC49" s="142"/>
      <c r="AD49" s="142"/>
      <c r="AE49" s="142"/>
      <c r="AF49" s="142"/>
      <c r="AG49" s="142" t="s">
        <v>167</v>
      </c>
      <c r="AH49" s="142">
        <v>0</v>
      </c>
    </row>
    <row r="50" spans="1:34" outlineLevel="3" x14ac:dyDescent="0.2">
      <c r="A50" s="149"/>
      <c r="B50" s="150"/>
      <c r="C50" s="186" t="s">
        <v>209</v>
      </c>
      <c r="D50" s="183"/>
      <c r="E50" s="184">
        <v>121</v>
      </c>
      <c r="F50" s="152"/>
      <c r="G50" s="152"/>
      <c r="H50" s="152"/>
      <c r="I50" s="152"/>
      <c r="J50" s="152"/>
      <c r="K50" s="152"/>
      <c r="L50" s="152"/>
      <c r="M50" s="152"/>
      <c r="N50" s="151"/>
      <c r="O50" s="151"/>
      <c r="P50" s="151"/>
      <c r="Q50" s="151"/>
      <c r="R50" s="152"/>
      <c r="S50" s="152"/>
      <c r="T50" s="152"/>
      <c r="U50" s="152"/>
      <c r="V50" s="152"/>
      <c r="W50" s="152"/>
      <c r="X50" s="152"/>
      <c r="Y50" s="152"/>
      <c r="Z50" s="142"/>
      <c r="AA50" s="142"/>
      <c r="AB50" s="142"/>
      <c r="AC50" s="142"/>
      <c r="AD50" s="142"/>
      <c r="AE50" s="142"/>
      <c r="AF50" s="142"/>
      <c r="AG50" s="142" t="s">
        <v>167</v>
      </c>
      <c r="AH50" s="142">
        <v>1</v>
      </c>
    </row>
    <row r="51" spans="1:34" outlineLevel="1" x14ac:dyDescent="0.2">
      <c r="A51" s="161">
        <v>17</v>
      </c>
      <c r="B51" s="162" t="s">
        <v>210</v>
      </c>
      <c r="C51" s="177" t="s">
        <v>211</v>
      </c>
      <c r="D51" s="163" t="s">
        <v>182</v>
      </c>
      <c r="E51" s="164">
        <v>121</v>
      </c>
      <c r="F51" s="165"/>
      <c r="G51" s="166">
        <f>ROUND(E51*F51,2)</f>
        <v>0</v>
      </c>
      <c r="H51" s="165">
        <v>3.21</v>
      </c>
      <c r="I51" s="166">
        <f>ROUND(E51*H51,2)</f>
        <v>388.41</v>
      </c>
      <c r="J51" s="165">
        <v>34.99</v>
      </c>
      <c r="K51" s="166">
        <f>ROUND(E51*J51,2)</f>
        <v>4233.79</v>
      </c>
      <c r="L51" s="166">
        <v>21</v>
      </c>
      <c r="M51" s="166">
        <f>G51*(1+L51/100)</f>
        <v>0</v>
      </c>
      <c r="N51" s="164">
        <v>0</v>
      </c>
      <c r="O51" s="164">
        <f>ROUND(E51*N51,2)</f>
        <v>0</v>
      </c>
      <c r="P51" s="164">
        <v>0</v>
      </c>
      <c r="Q51" s="164">
        <f>ROUND(E51*P51,2)</f>
        <v>0</v>
      </c>
      <c r="R51" s="166"/>
      <c r="S51" s="166" t="s">
        <v>124</v>
      </c>
      <c r="T51" s="167" t="s">
        <v>163</v>
      </c>
      <c r="U51" s="152">
        <v>0.02</v>
      </c>
      <c r="V51" s="152">
        <f>ROUND(E51*U51,2)</f>
        <v>2.42</v>
      </c>
      <c r="W51" s="152"/>
      <c r="X51" s="152" t="s">
        <v>145</v>
      </c>
      <c r="Y51" s="152" t="s">
        <v>127</v>
      </c>
      <c r="Z51" s="142"/>
      <c r="AA51" s="142"/>
      <c r="AB51" s="142"/>
      <c r="AC51" s="142"/>
      <c r="AD51" s="142"/>
      <c r="AE51" s="142"/>
      <c r="AF51" s="142"/>
      <c r="AG51" s="142" t="s">
        <v>146</v>
      </c>
      <c r="AH51" s="142"/>
    </row>
    <row r="52" spans="1:34" outlineLevel="2" x14ac:dyDescent="0.2">
      <c r="A52" s="149"/>
      <c r="B52" s="150"/>
      <c r="C52" s="185" t="s">
        <v>327</v>
      </c>
      <c r="D52" s="181"/>
      <c r="E52" s="182">
        <v>1</v>
      </c>
      <c r="F52" s="152"/>
      <c r="G52" s="152"/>
      <c r="H52" s="152"/>
      <c r="I52" s="152"/>
      <c r="J52" s="152"/>
      <c r="K52" s="152"/>
      <c r="L52" s="152"/>
      <c r="M52" s="152"/>
      <c r="N52" s="151"/>
      <c r="O52" s="151"/>
      <c r="P52" s="151"/>
      <c r="Q52" s="151"/>
      <c r="R52" s="152"/>
      <c r="S52" s="152"/>
      <c r="T52" s="152"/>
      <c r="U52" s="152"/>
      <c r="V52" s="152"/>
      <c r="W52" s="152"/>
      <c r="X52" s="152"/>
      <c r="Y52" s="152"/>
      <c r="Z52" s="142"/>
      <c r="AA52" s="142"/>
      <c r="AB52" s="142"/>
      <c r="AC52" s="142"/>
      <c r="AD52" s="142"/>
      <c r="AE52" s="142"/>
      <c r="AF52" s="142"/>
      <c r="AG52" s="142" t="s">
        <v>167</v>
      </c>
      <c r="AH52" s="142">
        <v>0</v>
      </c>
    </row>
    <row r="53" spans="1:34" outlineLevel="3" x14ac:dyDescent="0.2">
      <c r="A53" s="149"/>
      <c r="B53" s="150"/>
      <c r="C53" s="185" t="s">
        <v>328</v>
      </c>
      <c r="D53" s="181"/>
      <c r="E53" s="182">
        <v>100</v>
      </c>
      <c r="F53" s="152"/>
      <c r="G53" s="152"/>
      <c r="H53" s="152"/>
      <c r="I53" s="152"/>
      <c r="J53" s="152"/>
      <c r="K53" s="152"/>
      <c r="L53" s="152"/>
      <c r="M53" s="152"/>
      <c r="N53" s="151"/>
      <c r="O53" s="151"/>
      <c r="P53" s="151"/>
      <c r="Q53" s="151"/>
      <c r="R53" s="152"/>
      <c r="S53" s="152"/>
      <c r="T53" s="152"/>
      <c r="U53" s="152"/>
      <c r="V53" s="152"/>
      <c r="W53" s="152"/>
      <c r="X53" s="152"/>
      <c r="Y53" s="152"/>
      <c r="Z53" s="142"/>
      <c r="AA53" s="142"/>
      <c r="AB53" s="142"/>
      <c r="AC53" s="142"/>
      <c r="AD53" s="142"/>
      <c r="AE53" s="142"/>
      <c r="AF53" s="142"/>
      <c r="AG53" s="142" t="s">
        <v>167</v>
      </c>
      <c r="AH53" s="142">
        <v>0</v>
      </c>
    </row>
    <row r="54" spans="1:34" outlineLevel="3" x14ac:dyDescent="0.2">
      <c r="A54" s="149"/>
      <c r="B54" s="150"/>
      <c r="C54" s="185" t="s">
        <v>343</v>
      </c>
      <c r="D54" s="181"/>
      <c r="E54" s="182">
        <v>20</v>
      </c>
      <c r="F54" s="152"/>
      <c r="G54" s="152"/>
      <c r="H54" s="152"/>
      <c r="I54" s="152"/>
      <c r="J54" s="152"/>
      <c r="K54" s="152"/>
      <c r="L54" s="152"/>
      <c r="M54" s="152"/>
      <c r="N54" s="151"/>
      <c r="O54" s="151"/>
      <c r="P54" s="151"/>
      <c r="Q54" s="151"/>
      <c r="R54" s="152"/>
      <c r="S54" s="152"/>
      <c r="T54" s="152"/>
      <c r="U54" s="152"/>
      <c r="V54" s="152"/>
      <c r="W54" s="152"/>
      <c r="X54" s="152"/>
      <c r="Y54" s="152"/>
      <c r="Z54" s="142"/>
      <c r="AA54" s="142"/>
      <c r="AB54" s="142"/>
      <c r="AC54" s="142"/>
      <c r="AD54" s="142"/>
      <c r="AE54" s="142"/>
      <c r="AF54" s="142"/>
      <c r="AG54" s="142" t="s">
        <v>167</v>
      </c>
      <c r="AH54" s="142">
        <v>0</v>
      </c>
    </row>
    <row r="55" spans="1:34" ht="22.5" outlineLevel="1" x14ac:dyDescent="0.2">
      <c r="A55" s="161">
        <v>18</v>
      </c>
      <c r="B55" s="162" t="s">
        <v>212</v>
      </c>
      <c r="C55" s="177" t="s">
        <v>213</v>
      </c>
      <c r="D55" s="163" t="s">
        <v>182</v>
      </c>
      <c r="E55" s="164">
        <v>21</v>
      </c>
      <c r="F55" s="165"/>
      <c r="G55" s="166">
        <f>ROUND(E55*F55,2)</f>
        <v>0</v>
      </c>
      <c r="H55" s="165">
        <v>203.6</v>
      </c>
      <c r="I55" s="166">
        <f>ROUND(E55*H55,2)</f>
        <v>4275.6000000000004</v>
      </c>
      <c r="J55" s="165">
        <v>34.9</v>
      </c>
      <c r="K55" s="166">
        <f>ROUND(E55*J55,2)</f>
        <v>732.9</v>
      </c>
      <c r="L55" s="166">
        <v>21</v>
      </c>
      <c r="M55" s="166">
        <f>G55*(1+L55/100)</f>
        <v>0</v>
      </c>
      <c r="N55" s="164">
        <v>0.441</v>
      </c>
      <c r="O55" s="164">
        <f>ROUND(E55*N55,2)</f>
        <v>9.26</v>
      </c>
      <c r="P55" s="164">
        <v>0</v>
      </c>
      <c r="Q55" s="164">
        <f>ROUND(E55*P55,2)</f>
        <v>0</v>
      </c>
      <c r="R55" s="166"/>
      <c r="S55" s="166" t="s">
        <v>124</v>
      </c>
      <c r="T55" s="167" t="s">
        <v>163</v>
      </c>
      <c r="U55" s="152">
        <v>0.03</v>
      </c>
      <c r="V55" s="152">
        <f>ROUND(E55*U55,2)</f>
        <v>0.63</v>
      </c>
      <c r="W55" s="152"/>
      <c r="X55" s="152" t="s">
        <v>145</v>
      </c>
      <c r="Y55" s="152" t="s">
        <v>127</v>
      </c>
      <c r="Z55" s="142"/>
      <c r="AA55" s="142"/>
      <c r="AB55" s="142"/>
      <c r="AC55" s="142"/>
      <c r="AD55" s="142"/>
      <c r="AE55" s="142"/>
      <c r="AF55" s="142"/>
      <c r="AG55" s="142" t="s">
        <v>146</v>
      </c>
      <c r="AH55" s="142"/>
    </row>
    <row r="56" spans="1:34" outlineLevel="2" x14ac:dyDescent="0.2">
      <c r="A56" s="149"/>
      <c r="B56" s="150"/>
      <c r="C56" s="185" t="s">
        <v>342</v>
      </c>
      <c r="D56" s="181"/>
      <c r="E56" s="182">
        <v>19</v>
      </c>
      <c r="F56" s="152"/>
      <c r="G56" s="152"/>
      <c r="H56" s="152"/>
      <c r="I56" s="152"/>
      <c r="J56" s="152"/>
      <c r="K56" s="152"/>
      <c r="L56" s="152"/>
      <c r="M56" s="152"/>
      <c r="N56" s="151"/>
      <c r="O56" s="151"/>
      <c r="P56" s="151"/>
      <c r="Q56" s="151"/>
      <c r="R56" s="152"/>
      <c r="S56" s="152"/>
      <c r="T56" s="152"/>
      <c r="U56" s="152"/>
      <c r="V56" s="152"/>
      <c r="W56" s="152"/>
      <c r="X56" s="152"/>
      <c r="Y56" s="152"/>
      <c r="Z56" s="142"/>
      <c r="AA56" s="142"/>
      <c r="AB56" s="142"/>
      <c r="AC56" s="142"/>
      <c r="AD56" s="142"/>
      <c r="AE56" s="142"/>
      <c r="AF56" s="142"/>
      <c r="AG56" s="142" t="s">
        <v>167</v>
      </c>
      <c r="AH56" s="142">
        <v>0</v>
      </c>
    </row>
    <row r="57" spans="1:34" outlineLevel="3" x14ac:dyDescent="0.2">
      <c r="A57" s="149"/>
      <c r="B57" s="150"/>
      <c r="C57" s="185" t="s">
        <v>187</v>
      </c>
      <c r="D57" s="181"/>
      <c r="E57" s="182"/>
      <c r="F57" s="152"/>
      <c r="G57" s="152"/>
      <c r="H57" s="152"/>
      <c r="I57" s="152"/>
      <c r="J57" s="152"/>
      <c r="K57" s="152"/>
      <c r="L57" s="152"/>
      <c r="M57" s="152"/>
      <c r="N57" s="151"/>
      <c r="O57" s="151"/>
      <c r="P57" s="151"/>
      <c r="Q57" s="151"/>
      <c r="R57" s="152"/>
      <c r="S57" s="152"/>
      <c r="T57" s="152"/>
      <c r="U57" s="152"/>
      <c r="V57" s="152"/>
      <c r="W57" s="152"/>
      <c r="X57" s="152"/>
      <c r="Y57" s="152"/>
      <c r="Z57" s="142"/>
      <c r="AA57" s="142"/>
      <c r="AB57" s="142"/>
      <c r="AC57" s="142"/>
      <c r="AD57" s="142"/>
      <c r="AE57" s="142"/>
      <c r="AF57" s="142"/>
      <c r="AG57" s="142" t="s">
        <v>167</v>
      </c>
      <c r="AH57" s="142">
        <v>0</v>
      </c>
    </row>
    <row r="58" spans="1:34" outlineLevel="3" x14ac:dyDescent="0.2">
      <c r="A58" s="149"/>
      <c r="B58" s="150"/>
      <c r="C58" s="185" t="s">
        <v>331</v>
      </c>
      <c r="D58" s="181"/>
      <c r="E58" s="182">
        <v>2</v>
      </c>
      <c r="F58" s="152"/>
      <c r="G58" s="152"/>
      <c r="H58" s="152"/>
      <c r="I58" s="152"/>
      <c r="J58" s="152"/>
      <c r="K58" s="152"/>
      <c r="L58" s="152"/>
      <c r="M58" s="152"/>
      <c r="N58" s="151"/>
      <c r="O58" s="151"/>
      <c r="P58" s="151"/>
      <c r="Q58" s="151"/>
      <c r="R58" s="152"/>
      <c r="S58" s="152"/>
      <c r="T58" s="152"/>
      <c r="U58" s="152"/>
      <c r="V58" s="152"/>
      <c r="W58" s="152"/>
      <c r="X58" s="152"/>
      <c r="Y58" s="152"/>
      <c r="Z58" s="142"/>
      <c r="AA58" s="142"/>
      <c r="AB58" s="142"/>
      <c r="AC58" s="142"/>
      <c r="AD58" s="142"/>
      <c r="AE58" s="142"/>
      <c r="AF58" s="142"/>
      <c r="AG58" s="142" t="s">
        <v>167</v>
      </c>
      <c r="AH58" s="142">
        <v>0</v>
      </c>
    </row>
    <row r="59" spans="1:34" outlineLevel="1" x14ac:dyDescent="0.2">
      <c r="A59" s="161">
        <v>19</v>
      </c>
      <c r="B59" s="162" t="s">
        <v>214</v>
      </c>
      <c r="C59" s="177" t="s">
        <v>215</v>
      </c>
      <c r="D59" s="163" t="s">
        <v>182</v>
      </c>
      <c r="E59" s="164">
        <v>242</v>
      </c>
      <c r="F59" s="165"/>
      <c r="G59" s="166">
        <f>ROUND(E59*F59,2)</f>
        <v>0</v>
      </c>
      <c r="H59" s="165">
        <v>0</v>
      </c>
      <c r="I59" s="166">
        <f>ROUND(E59*H59,2)</f>
        <v>0</v>
      </c>
      <c r="J59" s="165">
        <v>45.1</v>
      </c>
      <c r="K59" s="166">
        <f>ROUND(E59*J59,2)</f>
        <v>10914.2</v>
      </c>
      <c r="L59" s="166">
        <v>21</v>
      </c>
      <c r="M59" s="166">
        <f>G59*(1+L59/100)</f>
        <v>0</v>
      </c>
      <c r="N59" s="164">
        <v>0</v>
      </c>
      <c r="O59" s="164">
        <f>ROUND(E59*N59,2)</f>
        <v>0</v>
      </c>
      <c r="P59" s="164">
        <v>0</v>
      </c>
      <c r="Q59" s="164">
        <f>ROUND(E59*P59,2)</f>
        <v>0</v>
      </c>
      <c r="R59" s="166"/>
      <c r="S59" s="166" t="s">
        <v>124</v>
      </c>
      <c r="T59" s="167" t="s">
        <v>163</v>
      </c>
      <c r="U59" s="152">
        <v>0.09</v>
      </c>
      <c r="V59" s="152">
        <f>ROUND(E59*U59,2)</f>
        <v>21.78</v>
      </c>
      <c r="W59" s="152"/>
      <c r="X59" s="152" t="s">
        <v>145</v>
      </c>
      <c r="Y59" s="152" t="s">
        <v>127</v>
      </c>
      <c r="Z59" s="142"/>
      <c r="AA59" s="142"/>
      <c r="AB59" s="142"/>
      <c r="AC59" s="142"/>
      <c r="AD59" s="142"/>
      <c r="AE59" s="142"/>
      <c r="AF59" s="142"/>
      <c r="AG59" s="142" t="s">
        <v>146</v>
      </c>
      <c r="AH59" s="142"/>
    </row>
    <row r="60" spans="1:34" outlineLevel="2" x14ac:dyDescent="0.2">
      <c r="A60" s="149"/>
      <c r="B60" s="150"/>
      <c r="C60" s="185" t="s">
        <v>344</v>
      </c>
      <c r="D60" s="181"/>
      <c r="E60" s="182">
        <v>2</v>
      </c>
      <c r="F60" s="152"/>
      <c r="G60" s="152"/>
      <c r="H60" s="152"/>
      <c r="I60" s="152"/>
      <c r="J60" s="152"/>
      <c r="K60" s="152"/>
      <c r="L60" s="152"/>
      <c r="M60" s="152"/>
      <c r="N60" s="151"/>
      <c r="O60" s="151"/>
      <c r="P60" s="151"/>
      <c r="Q60" s="151"/>
      <c r="R60" s="152"/>
      <c r="S60" s="152"/>
      <c r="T60" s="152"/>
      <c r="U60" s="152"/>
      <c r="V60" s="152"/>
      <c r="W60" s="152"/>
      <c r="X60" s="152"/>
      <c r="Y60" s="152"/>
      <c r="Z60" s="142"/>
      <c r="AA60" s="142"/>
      <c r="AB60" s="142"/>
      <c r="AC60" s="142"/>
      <c r="AD60" s="142"/>
      <c r="AE60" s="142"/>
      <c r="AF60" s="142"/>
      <c r="AG60" s="142" t="s">
        <v>167</v>
      </c>
      <c r="AH60" s="142">
        <v>0</v>
      </c>
    </row>
    <row r="61" spans="1:34" outlineLevel="3" x14ac:dyDescent="0.2">
      <c r="A61" s="149"/>
      <c r="B61" s="150"/>
      <c r="C61" s="185" t="s">
        <v>345</v>
      </c>
      <c r="D61" s="181"/>
      <c r="E61" s="182">
        <v>200</v>
      </c>
      <c r="F61" s="152"/>
      <c r="G61" s="152"/>
      <c r="H61" s="152"/>
      <c r="I61" s="152"/>
      <c r="J61" s="152"/>
      <c r="K61" s="152"/>
      <c r="L61" s="152"/>
      <c r="M61" s="152"/>
      <c r="N61" s="151"/>
      <c r="O61" s="151"/>
      <c r="P61" s="151"/>
      <c r="Q61" s="151"/>
      <c r="R61" s="152"/>
      <c r="S61" s="152"/>
      <c r="T61" s="152"/>
      <c r="U61" s="152"/>
      <c r="V61" s="152"/>
      <c r="W61" s="152"/>
      <c r="X61" s="152"/>
      <c r="Y61" s="152"/>
      <c r="Z61" s="142"/>
      <c r="AA61" s="142"/>
      <c r="AB61" s="142"/>
      <c r="AC61" s="142"/>
      <c r="AD61" s="142"/>
      <c r="AE61" s="142"/>
      <c r="AF61" s="142"/>
      <c r="AG61" s="142" t="s">
        <v>167</v>
      </c>
      <c r="AH61" s="142">
        <v>0</v>
      </c>
    </row>
    <row r="62" spans="1:34" outlineLevel="3" x14ac:dyDescent="0.2">
      <c r="A62" s="149"/>
      <c r="B62" s="150"/>
      <c r="C62" s="185" t="s">
        <v>346</v>
      </c>
      <c r="D62" s="181"/>
      <c r="E62" s="182">
        <v>40</v>
      </c>
      <c r="F62" s="152"/>
      <c r="G62" s="152"/>
      <c r="H62" s="152"/>
      <c r="I62" s="152"/>
      <c r="J62" s="152"/>
      <c r="K62" s="152"/>
      <c r="L62" s="152"/>
      <c r="M62" s="152"/>
      <c r="N62" s="151"/>
      <c r="O62" s="151"/>
      <c r="P62" s="151"/>
      <c r="Q62" s="151"/>
      <c r="R62" s="152"/>
      <c r="S62" s="152"/>
      <c r="T62" s="152"/>
      <c r="U62" s="152"/>
      <c r="V62" s="152"/>
      <c r="W62" s="152"/>
      <c r="X62" s="152"/>
      <c r="Y62" s="152"/>
      <c r="Z62" s="142"/>
      <c r="AA62" s="142"/>
      <c r="AB62" s="142"/>
      <c r="AC62" s="142"/>
      <c r="AD62" s="142"/>
      <c r="AE62" s="142"/>
      <c r="AF62" s="142"/>
      <c r="AG62" s="142" t="s">
        <v>167</v>
      </c>
      <c r="AH62" s="142">
        <v>0</v>
      </c>
    </row>
    <row r="63" spans="1:34" outlineLevel="3" x14ac:dyDescent="0.2">
      <c r="A63" s="149"/>
      <c r="B63" s="150"/>
      <c r="C63" s="186" t="s">
        <v>209</v>
      </c>
      <c r="D63" s="183"/>
      <c r="E63" s="184">
        <v>242</v>
      </c>
      <c r="F63" s="152"/>
      <c r="G63" s="152"/>
      <c r="H63" s="152"/>
      <c r="I63" s="152"/>
      <c r="J63" s="152"/>
      <c r="K63" s="152"/>
      <c r="L63" s="152"/>
      <c r="M63" s="152"/>
      <c r="N63" s="151"/>
      <c r="O63" s="151"/>
      <c r="P63" s="151"/>
      <c r="Q63" s="151"/>
      <c r="R63" s="152"/>
      <c r="S63" s="152"/>
      <c r="T63" s="152"/>
      <c r="U63" s="152"/>
      <c r="V63" s="152"/>
      <c r="W63" s="152"/>
      <c r="X63" s="152"/>
      <c r="Y63" s="152"/>
      <c r="Z63" s="142"/>
      <c r="AA63" s="142"/>
      <c r="AB63" s="142"/>
      <c r="AC63" s="142"/>
      <c r="AD63" s="142"/>
      <c r="AE63" s="142"/>
      <c r="AF63" s="142"/>
      <c r="AG63" s="142" t="s">
        <v>167</v>
      </c>
      <c r="AH63" s="142">
        <v>1</v>
      </c>
    </row>
    <row r="64" spans="1:34" ht="22.5" outlineLevel="1" x14ac:dyDescent="0.2">
      <c r="A64" s="161">
        <v>20</v>
      </c>
      <c r="B64" s="162" t="s">
        <v>219</v>
      </c>
      <c r="C64" s="177" t="s">
        <v>220</v>
      </c>
      <c r="D64" s="163" t="s">
        <v>182</v>
      </c>
      <c r="E64" s="164">
        <v>21</v>
      </c>
      <c r="F64" s="165"/>
      <c r="G64" s="166">
        <f>ROUND(E64*F64,2)</f>
        <v>0</v>
      </c>
      <c r="H64" s="165">
        <v>53.05</v>
      </c>
      <c r="I64" s="166">
        <f>ROUND(E64*H64,2)</f>
        <v>1114.05</v>
      </c>
      <c r="J64" s="165">
        <v>271.45</v>
      </c>
      <c r="K64" s="166">
        <f>ROUND(E64*J64,2)</f>
        <v>5700.45</v>
      </c>
      <c r="L64" s="166">
        <v>21</v>
      </c>
      <c r="M64" s="166">
        <f>G64*(1+L64/100)</f>
        <v>0</v>
      </c>
      <c r="N64" s="164">
        <v>7.3899999999999993E-2</v>
      </c>
      <c r="O64" s="164">
        <f>ROUND(E64*N64,2)</f>
        <v>1.55</v>
      </c>
      <c r="P64" s="164">
        <v>0</v>
      </c>
      <c r="Q64" s="164">
        <f>ROUND(E64*P64,2)</f>
        <v>0</v>
      </c>
      <c r="R64" s="166"/>
      <c r="S64" s="166" t="s">
        <v>124</v>
      </c>
      <c r="T64" s="167" t="s">
        <v>163</v>
      </c>
      <c r="U64" s="152">
        <v>0.48</v>
      </c>
      <c r="V64" s="152">
        <f>ROUND(E64*U64,2)</f>
        <v>10.08</v>
      </c>
      <c r="W64" s="152"/>
      <c r="X64" s="152" t="s">
        <v>145</v>
      </c>
      <c r="Y64" s="152" t="s">
        <v>127</v>
      </c>
      <c r="Z64" s="142"/>
      <c r="AA64" s="142"/>
      <c r="AB64" s="142"/>
      <c r="AC64" s="142"/>
      <c r="AD64" s="142"/>
      <c r="AE64" s="142"/>
      <c r="AF64" s="142"/>
      <c r="AG64" s="142" t="s">
        <v>146</v>
      </c>
      <c r="AH64" s="142"/>
    </row>
    <row r="65" spans="1:34" outlineLevel="2" x14ac:dyDescent="0.2">
      <c r="A65" s="149"/>
      <c r="B65" s="150"/>
      <c r="C65" s="185" t="s">
        <v>342</v>
      </c>
      <c r="D65" s="181"/>
      <c r="E65" s="182">
        <v>19</v>
      </c>
      <c r="F65" s="152"/>
      <c r="G65" s="152"/>
      <c r="H65" s="152"/>
      <c r="I65" s="152"/>
      <c r="J65" s="152"/>
      <c r="K65" s="152"/>
      <c r="L65" s="152"/>
      <c r="M65" s="152"/>
      <c r="N65" s="151"/>
      <c r="O65" s="151"/>
      <c r="P65" s="151"/>
      <c r="Q65" s="151"/>
      <c r="R65" s="152"/>
      <c r="S65" s="152"/>
      <c r="T65" s="152"/>
      <c r="U65" s="152"/>
      <c r="V65" s="152"/>
      <c r="W65" s="152"/>
      <c r="X65" s="152"/>
      <c r="Y65" s="152"/>
      <c r="Z65" s="142"/>
      <c r="AA65" s="142"/>
      <c r="AB65" s="142"/>
      <c r="AC65" s="142"/>
      <c r="AD65" s="142"/>
      <c r="AE65" s="142"/>
      <c r="AF65" s="142"/>
      <c r="AG65" s="142" t="s">
        <v>167</v>
      </c>
      <c r="AH65" s="142">
        <v>0</v>
      </c>
    </row>
    <row r="66" spans="1:34" outlineLevel="3" x14ac:dyDescent="0.2">
      <c r="A66" s="149"/>
      <c r="B66" s="150"/>
      <c r="C66" s="185" t="s">
        <v>187</v>
      </c>
      <c r="D66" s="181"/>
      <c r="E66" s="182"/>
      <c r="F66" s="152"/>
      <c r="G66" s="152"/>
      <c r="H66" s="152"/>
      <c r="I66" s="152"/>
      <c r="J66" s="152"/>
      <c r="K66" s="152"/>
      <c r="L66" s="152"/>
      <c r="M66" s="152"/>
      <c r="N66" s="151"/>
      <c r="O66" s="151"/>
      <c r="P66" s="151"/>
      <c r="Q66" s="151"/>
      <c r="R66" s="152"/>
      <c r="S66" s="152"/>
      <c r="T66" s="152"/>
      <c r="U66" s="152"/>
      <c r="V66" s="152"/>
      <c r="W66" s="152"/>
      <c r="X66" s="152"/>
      <c r="Y66" s="152"/>
      <c r="Z66" s="142"/>
      <c r="AA66" s="142"/>
      <c r="AB66" s="142"/>
      <c r="AC66" s="142"/>
      <c r="AD66" s="142"/>
      <c r="AE66" s="142"/>
      <c r="AF66" s="142"/>
      <c r="AG66" s="142" t="s">
        <v>167</v>
      </c>
      <c r="AH66" s="142">
        <v>0</v>
      </c>
    </row>
    <row r="67" spans="1:34" outlineLevel="3" x14ac:dyDescent="0.2">
      <c r="A67" s="149"/>
      <c r="B67" s="150"/>
      <c r="C67" s="185" t="s">
        <v>331</v>
      </c>
      <c r="D67" s="181"/>
      <c r="E67" s="182">
        <v>2</v>
      </c>
      <c r="F67" s="152"/>
      <c r="G67" s="152"/>
      <c r="H67" s="152"/>
      <c r="I67" s="152"/>
      <c r="J67" s="152"/>
      <c r="K67" s="152"/>
      <c r="L67" s="152"/>
      <c r="M67" s="152"/>
      <c r="N67" s="151"/>
      <c r="O67" s="151"/>
      <c r="P67" s="151"/>
      <c r="Q67" s="151"/>
      <c r="R67" s="152"/>
      <c r="S67" s="152"/>
      <c r="T67" s="152"/>
      <c r="U67" s="152"/>
      <c r="V67" s="152"/>
      <c r="W67" s="152"/>
      <c r="X67" s="152"/>
      <c r="Y67" s="152"/>
      <c r="Z67" s="142"/>
      <c r="AA67" s="142"/>
      <c r="AB67" s="142"/>
      <c r="AC67" s="142"/>
      <c r="AD67" s="142"/>
      <c r="AE67" s="142"/>
      <c r="AF67" s="142"/>
      <c r="AG67" s="142" t="s">
        <v>167</v>
      </c>
      <c r="AH67" s="142">
        <v>0</v>
      </c>
    </row>
    <row r="68" spans="1:34" ht="22.5" outlineLevel="1" x14ac:dyDescent="0.2">
      <c r="A68" s="161">
        <v>21</v>
      </c>
      <c r="B68" s="162" t="s">
        <v>221</v>
      </c>
      <c r="C68" s="177" t="s">
        <v>222</v>
      </c>
      <c r="D68" s="163" t="s">
        <v>182</v>
      </c>
      <c r="E68" s="164">
        <v>121</v>
      </c>
      <c r="F68" s="165"/>
      <c r="G68" s="166">
        <f>ROUND(E68*F68,2)</f>
        <v>0</v>
      </c>
      <c r="H68" s="165">
        <v>66.430000000000007</v>
      </c>
      <c r="I68" s="166">
        <f>ROUND(E68*H68,2)</f>
        <v>8038.03</v>
      </c>
      <c r="J68" s="165">
        <v>271.57</v>
      </c>
      <c r="K68" s="166">
        <f>ROUND(E68*J68,2)</f>
        <v>32859.97</v>
      </c>
      <c r="L68" s="166">
        <v>21</v>
      </c>
      <c r="M68" s="166">
        <f>G68*(1+L68/100)</f>
        <v>0</v>
      </c>
      <c r="N68" s="164">
        <v>9.2799999999999994E-2</v>
      </c>
      <c r="O68" s="164">
        <f>ROUND(E68*N68,2)</f>
        <v>11.23</v>
      </c>
      <c r="P68" s="164">
        <v>0</v>
      </c>
      <c r="Q68" s="164">
        <f>ROUND(E68*P68,2)</f>
        <v>0</v>
      </c>
      <c r="R68" s="166"/>
      <c r="S68" s="166" t="s">
        <v>124</v>
      </c>
      <c r="T68" s="167" t="s">
        <v>163</v>
      </c>
      <c r="U68" s="152">
        <v>0.48</v>
      </c>
      <c r="V68" s="152">
        <f>ROUND(E68*U68,2)</f>
        <v>58.08</v>
      </c>
      <c r="W68" s="152"/>
      <c r="X68" s="152" t="s">
        <v>145</v>
      </c>
      <c r="Y68" s="152" t="s">
        <v>127</v>
      </c>
      <c r="Z68" s="142"/>
      <c r="AA68" s="142"/>
      <c r="AB68" s="142"/>
      <c r="AC68" s="142"/>
      <c r="AD68" s="142"/>
      <c r="AE68" s="142"/>
      <c r="AF68" s="142"/>
      <c r="AG68" s="142" t="s">
        <v>146</v>
      </c>
      <c r="AH68" s="142"/>
    </row>
    <row r="69" spans="1:34" outlineLevel="2" x14ac:dyDescent="0.2">
      <c r="A69" s="149"/>
      <c r="B69" s="150"/>
      <c r="C69" s="185" t="s">
        <v>327</v>
      </c>
      <c r="D69" s="181"/>
      <c r="E69" s="182">
        <v>1</v>
      </c>
      <c r="F69" s="152"/>
      <c r="G69" s="152"/>
      <c r="H69" s="152"/>
      <c r="I69" s="152"/>
      <c r="J69" s="152"/>
      <c r="K69" s="152"/>
      <c r="L69" s="152"/>
      <c r="M69" s="152"/>
      <c r="N69" s="151"/>
      <c r="O69" s="151"/>
      <c r="P69" s="151"/>
      <c r="Q69" s="151"/>
      <c r="R69" s="152"/>
      <c r="S69" s="152"/>
      <c r="T69" s="152"/>
      <c r="U69" s="152"/>
      <c r="V69" s="152"/>
      <c r="W69" s="152"/>
      <c r="X69" s="152"/>
      <c r="Y69" s="152"/>
      <c r="Z69" s="142"/>
      <c r="AA69" s="142"/>
      <c r="AB69" s="142"/>
      <c r="AC69" s="142"/>
      <c r="AD69" s="142"/>
      <c r="AE69" s="142"/>
      <c r="AF69" s="142"/>
      <c r="AG69" s="142" t="s">
        <v>167</v>
      </c>
      <c r="AH69" s="142">
        <v>0</v>
      </c>
    </row>
    <row r="70" spans="1:34" outlineLevel="3" x14ac:dyDescent="0.2">
      <c r="A70" s="149"/>
      <c r="B70" s="150"/>
      <c r="C70" s="185" t="s">
        <v>328</v>
      </c>
      <c r="D70" s="181"/>
      <c r="E70" s="182">
        <v>100</v>
      </c>
      <c r="F70" s="152"/>
      <c r="G70" s="152"/>
      <c r="H70" s="152"/>
      <c r="I70" s="152"/>
      <c r="J70" s="152"/>
      <c r="K70" s="152"/>
      <c r="L70" s="152"/>
      <c r="M70" s="152"/>
      <c r="N70" s="151"/>
      <c r="O70" s="151"/>
      <c r="P70" s="151"/>
      <c r="Q70" s="151"/>
      <c r="R70" s="152"/>
      <c r="S70" s="152"/>
      <c r="T70" s="152"/>
      <c r="U70" s="152"/>
      <c r="V70" s="152"/>
      <c r="W70" s="152"/>
      <c r="X70" s="152"/>
      <c r="Y70" s="152"/>
      <c r="Z70" s="142"/>
      <c r="AA70" s="142"/>
      <c r="AB70" s="142"/>
      <c r="AC70" s="142"/>
      <c r="AD70" s="142"/>
      <c r="AE70" s="142"/>
      <c r="AF70" s="142"/>
      <c r="AG70" s="142" t="s">
        <v>167</v>
      </c>
      <c r="AH70" s="142">
        <v>0</v>
      </c>
    </row>
    <row r="71" spans="1:34" outlineLevel="3" x14ac:dyDescent="0.2">
      <c r="A71" s="149"/>
      <c r="B71" s="150"/>
      <c r="C71" s="185" t="s">
        <v>343</v>
      </c>
      <c r="D71" s="181"/>
      <c r="E71" s="182">
        <v>20</v>
      </c>
      <c r="F71" s="152"/>
      <c r="G71" s="152"/>
      <c r="H71" s="152"/>
      <c r="I71" s="152"/>
      <c r="J71" s="152"/>
      <c r="K71" s="152"/>
      <c r="L71" s="152"/>
      <c r="M71" s="152"/>
      <c r="N71" s="151"/>
      <c r="O71" s="151"/>
      <c r="P71" s="151"/>
      <c r="Q71" s="151"/>
      <c r="R71" s="152"/>
      <c r="S71" s="152"/>
      <c r="T71" s="152"/>
      <c r="U71" s="152"/>
      <c r="V71" s="152"/>
      <c r="W71" s="152"/>
      <c r="X71" s="152"/>
      <c r="Y71" s="152"/>
      <c r="Z71" s="142"/>
      <c r="AA71" s="142"/>
      <c r="AB71" s="142"/>
      <c r="AC71" s="142"/>
      <c r="AD71" s="142"/>
      <c r="AE71" s="142"/>
      <c r="AF71" s="142"/>
      <c r="AG71" s="142" t="s">
        <v>167</v>
      </c>
      <c r="AH71" s="142">
        <v>0</v>
      </c>
    </row>
    <row r="72" spans="1:34" outlineLevel="1" x14ac:dyDescent="0.2">
      <c r="A72" s="168">
        <v>22</v>
      </c>
      <c r="B72" s="169" t="s">
        <v>223</v>
      </c>
      <c r="C72" s="176" t="s">
        <v>224</v>
      </c>
      <c r="D72" s="170" t="s">
        <v>196</v>
      </c>
      <c r="E72" s="171">
        <v>22</v>
      </c>
      <c r="F72" s="172"/>
      <c r="G72" s="173">
        <f>ROUND(E72*F72,2)</f>
        <v>0</v>
      </c>
      <c r="H72" s="172">
        <v>14.96</v>
      </c>
      <c r="I72" s="173">
        <f>ROUND(E72*H72,2)</f>
        <v>329.12</v>
      </c>
      <c r="J72" s="172">
        <v>265.04000000000002</v>
      </c>
      <c r="K72" s="173">
        <f>ROUND(E72*J72,2)</f>
        <v>5830.88</v>
      </c>
      <c r="L72" s="173">
        <v>21</v>
      </c>
      <c r="M72" s="173">
        <f>G72*(1+L72/100)</f>
        <v>0</v>
      </c>
      <c r="N72" s="171">
        <v>3.6000000000000002E-4</v>
      </c>
      <c r="O72" s="171">
        <f>ROUND(E72*N72,2)</f>
        <v>0.01</v>
      </c>
      <c r="P72" s="171">
        <v>0</v>
      </c>
      <c r="Q72" s="171">
        <f>ROUND(E72*P72,2)</f>
        <v>0</v>
      </c>
      <c r="R72" s="173"/>
      <c r="S72" s="173" t="s">
        <v>124</v>
      </c>
      <c r="T72" s="174" t="s">
        <v>163</v>
      </c>
      <c r="U72" s="152">
        <v>0.43</v>
      </c>
      <c r="V72" s="152">
        <f>ROUND(E72*U72,2)</f>
        <v>9.4600000000000009</v>
      </c>
      <c r="W72" s="152"/>
      <c r="X72" s="152" t="s">
        <v>145</v>
      </c>
      <c r="Y72" s="152" t="s">
        <v>127</v>
      </c>
      <c r="Z72" s="142"/>
      <c r="AA72" s="142"/>
      <c r="AB72" s="142"/>
      <c r="AC72" s="142"/>
      <c r="AD72" s="142"/>
      <c r="AE72" s="142"/>
      <c r="AF72" s="142"/>
      <c r="AG72" s="142" t="s">
        <v>146</v>
      </c>
      <c r="AH72" s="142"/>
    </row>
    <row r="73" spans="1:34" outlineLevel="1" x14ac:dyDescent="0.2">
      <c r="A73" s="161">
        <v>23</v>
      </c>
      <c r="B73" s="162" t="s">
        <v>225</v>
      </c>
      <c r="C73" s="177" t="s">
        <v>226</v>
      </c>
      <c r="D73" s="163" t="s">
        <v>162</v>
      </c>
      <c r="E73" s="164">
        <v>15.73</v>
      </c>
      <c r="F73" s="165"/>
      <c r="G73" s="166">
        <f>ROUND(E73*F73,2)</f>
        <v>0</v>
      </c>
      <c r="H73" s="165">
        <v>1500</v>
      </c>
      <c r="I73" s="166">
        <f>ROUND(E73*H73,2)</f>
        <v>23595</v>
      </c>
      <c r="J73" s="165">
        <v>0</v>
      </c>
      <c r="K73" s="166">
        <f>ROUND(E73*J73,2)</f>
        <v>0</v>
      </c>
      <c r="L73" s="166">
        <v>21</v>
      </c>
      <c r="M73" s="166">
        <f>G73*(1+L73/100)</f>
        <v>0</v>
      </c>
      <c r="N73" s="164">
        <v>1.8</v>
      </c>
      <c r="O73" s="164">
        <f>ROUND(E73*N73,2)</f>
        <v>28.31</v>
      </c>
      <c r="P73" s="164">
        <v>0</v>
      </c>
      <c r="Q73" s="164">
        <f>ROUND(E73*P73,2)</f>
        <v>0</v>
      </c>
      <c r="R73" s="166"/>
      <c r="S73" s="166" t="s">
        <v>144</v>
      </c>
      <c r="T73" s="167" t="s">
        <v>125</v>
      </c>
      <c r="U73" s="152">
        <v>0</v>
      </c>
      <c r="V73" s="152">
        <f>ROUND(E73*U73,2)</f>
        <v>0</v>
      </c>
      <c r="W73" s="152"/>
      <c r="X73" s="152" t="s">
        <v>227</v>
      </c>
      <c r="Y73" s="152" t="s">
        <v>127</v>
      </c>
      <c r="Z73" s="142"/>
      <c r="AA73" s="142"/>
      <c r="AB73" s="142"/>
      <c r="AC73" s="142"/>
      <c r="AD73" s="142"/>
      <c r="AE73" s="142"/>
      <c r="AF73" s="142"/>
      <c r="AG73" s="142" t="s">
        <v>228</v>
      </c>
      <c r="AH73" s="142"/>
    </row>
    <row r="74" spans="1:34" outlineLevel="2" x14ac:dyDescent="0.2">
      <c r="A74" s="149"/>
      <c r="B74" s="150"/>
      <c r="C74" s="185" t="s">
        <v>347</v>
      </c>
      <c r="D74" s="181"/>
      <c r="E74" s="182">
        <v>15.73</v>
      </c>
      <c r="F74" s="152"/>
      <c r="G74" s="152"/>
      <c r="H74" s="152"/>
      <c r="I74" s="152"/>
      <c r="J74" s="152"/>
      <c r="K74" s="152"/>
      <c r="L74" s="152"/>
      <c r="M74" s="152"/>
      <c r="N74" s="151"/>
      <c r="O74" s="151"/>
      <c r="P74" s="151"/>
      <c r="Q74" s="151"/>
      <c r="R74" s="152"/>
      <c r="S74" s="152"/>
      <c r="T74" s="152"/>
      <c r="U74" s="152"/>
      <c r="V74" s="152"/>
      <c r="W74" s="152"/>
      <c r="X74" s="152"/>
      <c r="Y74" s="152"/>
      <c r="Z74" s="142"/>
      <c r="AA74" s="142"/>
      <c r="AB74" s="142"/>
      <c r="AC74" s="142"/>
      <c r="AD74" s="142"/>
      <c r="AE74" s="142"/>
      <c r="AF74" s="142"/>
      <c r="AG74" s="142" t="s">
        <v>167</v>
      </c>
      <c r="AH74" s="142">
        <v>0</v>
      </c>
    </row>
    <row r="75" spans="1:34" outlineLevel="1" x14ac:dyDescent="0.2">
      <c r="A75" s="161">
        <v>24</v>
      </c>
      <c r="B75" s="162" t="s">
        <v>230</v>
      </c>
      <c r="C75" s="177" t="s">
        <v>231</v>
      </c>
      <c r="D75" s="163" t="s">
        <v>232</v>
      </c>
      <c r="E75" s="164">
        <v>24.2</v>
      </c>
      <c r="F75" s="165"/>
      <c r="G75" s="166">
        <f>ROUND(E75*F75,2)</f>
        <v>0</v>
      </c>
      <c r="H75" s="165">
        <v>368</v>
      </c>
      <c r="I75" s="166">
        <f>ROUND(E75*H75,2)</f>
        <v>8905.6</v>
      </c>
      <c r="J75" s="165">
        <v>0</v>
      </c>
      <c r="K75" s="166">
        <f>ROUND(E75*J75,2)</f>
        <v>0</v>
      </c>
      <c r="L75" s="166">
        <v>21</v>
      </c>
      <c r="M75" s="166">
        <f>G75*(1+L75/100)</f>
        <v>0</v>
      </c>
      <c r="N75" s="164">
        <v>1</v>
      </c>
      <c r="O75" s="164">
        <f>ROUND(E75*N75,2)</f>
        <v>24.2</v>
      </c>
      <c r="P75" s="164">
        <v>0</v>
      </c>
      <c r="Q75" s="164">
        <f>ROUND(E75*P75,2)</f>
        <v>0</v>
      </c>
      <c r="R75" s="166" t="s">
        <v>233</v>
      </c>
      <c r="S75" s="166" t="s">
        <v>124</v>
      </c>
      <c r="T75" s="167" t="s">
        <v>163</v>
      </c>
      <c r="U75" s="152">
        <v>0</v>
      </c>
      <c r="V75" s="152">
        <f>ROUND(E75*U75,2)</f>
        <v>0</v>
      </c>
      <c r="W75" s="152"/>
      <c r="X75" s="152" t="s">
        <v>227</v>
      </c>
      <c r="Y75" s="152" t="s">
        <v>127</v>
      </c>
      <c r="Z75" s="142"/>
      <c r="AA75" s="142"/>
      <c r="AB75" s="142"/>
      <c r="AC75" s="142"/>
      <c r="AD75" s="142"/>
      <c r="AE75" s="142"/>
      <c r="AF75" s="142"/>
      <c r="AG75" s="142" t="s">
        <v>228</v>
      </c>
      <c r="AH75" s="142"/>
    </row>
    <row r="76" spans="1:34" outlineLevel="2" x14ac:dyDescent="0.2">
      <c r="A76" s="149"/>
      <c r="B76" s="150"/>
      <c r="C76" s="185" t="s">
        <v>348</v>
      </c>
      <c r="D76" s="181"/>
      <c r="E76" s="182">
        <v>24.2</v>
      </c>
      <c r="F76" s="152"/>
      <c r="G76" s="152"/>
      <c r="H76" s="152"/>
      <c r="I76" s="152"/>
      <c r="J76" s="152"/>
      <c r="K76" s="152"/>
      <c r="L76" s="152"/>
      <c r="M76" s="152"/>
      <c r="N76" s="151"/>
      <c r="O76" s="151"/>
      <c r="P76" s="151"/>
      <c r="Q76" s="151"/>
      <c r="R76" s="152"/>
      <c r="S76" s="152"/>
      <c r="T76" s="152"/>
      <c r="U76" s="152"/>
      <c r="V76" s="152"/>
      <c r="W76" s="152"/>
      <c r="X76" s="152"/>
      <c r="Y76" s="152"/>
      <c r="Z76" s="142"/>
      <c r="AA76" s="142"/>
      <c r="AB76" s="142"/>
      <c r="AC76" s="142"/>
      <c r="AD76" s="142"/>
      <c r="AE76" s="142"/>
      <c r="AF76" s="142"/>
      <c r="AG76" s="142" t="s">
        <v>167</v>
      </c>
      <c r="AH76" s="142">
        <v>0</v>
      </c>
    </row>
    <row r="77" spans="1:34" outlineLevel="1" x14ac:dyDescent="0.2">
      <c r="A77" s="161">
        <v>25</v>
      </c>
      <c r="B77" s="162" t="s">
        <v>235</v>
      </c>
      <c r="C77" s="177" t="s">
        <v>236</v>
      </c>
      <c r="D77" s="163" t="s">
        <v>232</v>
      </c>
      <c r="E77" s="164">
        <v>2.1</v>
      </c>
      <c r="F77" s="165"/>
      <c r="G77" s="166">
        <f>ROUND(E77*F77,2)</f>
        <v>0</v>
      </c>
      <c r="H77" s="165">
        <v>678</v>
      </c>
      <c r="I77" s="166">
        <f>ROUND(E77*H77,2)</f>
        <v>1423.8</v>
      </c>
      <c r="J77" s="165">
        <v>0</v>
      </c>
      <c r="K77" s="166">
        <f>ROUND(E77*J77,2)</f>
        <v>0</v>
      </c>
      <c r="L77" s="166">
        <v>21</v>
      </c>
      <c r="M77" s="166">
        <f>G77*(1+L77/100)</f>
        <v>0</v>
      </c>
      <c r="N77" s="164">
        <v>1</v>
      </c>
      <c r="O77" s="164">
        <f>ROUND(E77*N77,2)</f>
        <v>2.1</v>
      </c>
      <c r="P77" s="164">
        <v>0</v>
      </c>
      <c r="Q77" s="164">
        <f>ROUND(E77*P77,2)</f>
        <v>0</v>
      </c>
      <c r="R77" s="166" t="s">
        <v>233</v>
      </c>
      <c r="S77" s="166" t="s">
        <v>124</v>
      </c>
      <c r="T77" s="167" t="s">
        <v>163</v>
      </c>
      <c r="U77" s="152">
        <v>0</v>
      </c>
      <c r="V77" s="152">
        <f>ROUND(E77*U77,2)</f>
        <v>0</v>
      </c>
      <c r="W77" s="152"/>
      <c r="X77" s="152" t="s">
        <v>227</v>
      </c>
      <c r="Y77" s="152" t="s">
        <v>127</v>
      </c>
      <c r="Z77" s="142"/>
      <c r="AA77" s="142"/>
      <c r="AB77" s="142"/>
      <c r="AC77" s="142"/>
      <c r="AD77" s="142"/>
      <c r="AE77" s="142"/>
      <c r="AF77" s="142"/>
      <c r="AG77" s="142" t="s">
        <v>228</v>
      </c>
      <c r="AH77" s="142"/>
    </row>
    <row r="78" spans="1:34" outlineLevel="2" x14ac:dyDescent="0.2">
      <c r="A78" s="149"/>
      <c r="B78" s="150"/>
      <c r="C78" s="185" t="s">
        <v>349</v>
      </c>
      <c r="D78" s="181"/>
      <c r="E78" s="182">
        <v>2.1</v>
      </c>
      <c r="F78" s="152"/>
      <c r="G78" s="152"/>
      <c r="H78" s="152"/>
      <c r="I78" s="152"/>
      <c r="J78" s="152"/>
      <c r="K78" s="152"/>
      <c r="L78" s="152"/>
      <c r="M78" s="152"/>
      <c r="N78" s="151"/>
      <c r="O78" s="151"/>
      <c r="P78" s="151"/>
      <c r="Q78" s="151"/>
      <c r="R78" s="152"/>
      <c r="S78" s="152"/>
      <c r="T78" s="152"/>
      <c r="U78" s="152"/>
      <c r="V78" s="152"/>
      <c r="W78" s="152"/>
      <c r="X78" s="152"/>
      <c r="Y78" s="152"/>
      <c r="Z78" s="142"/>
      <c r="AA78" s="142"/>
      <c r="AB78" s="142"/>
      <c r="AC78" s="142"/>
      <c r="AD78" s="142"/>
      <c r="AE78" s="142"/>
      <c r="AF78" s="142"/>
      <c r="AG78" s="142" t="s">
        <v>167</v>
      </c>
      <c r="AH78" s="142">
        <v>0</v>
      </c>
    </row>
    <row r="79" spans="1:34" outlineLevel="1" x14ac:dyDescent="0.2">
      <c r="A79" s="161">
        <v>26</v>
      </c>
      <c r="B79" s="162" t="s">
        <v>238</v>
      </c>
      <c r="C79" s="177" t="s">
        <v>239</v>
      </c>
      <c r="D79" s="163" t="s">
        <v>232</v>
      </c>
      <c r="E79" s="164">
        <v>72.599999999999994</v>
      </c>
      <c r="F79" s="165"/>
      <c r="G79" s="166">
        <f>ROUND(E79*F79,2)</f>
        <v>0</v>
      </c>
      <c r="H79" s="165">
        <v>648</v>
      </c>
      <c r="I79" s="166">
        <f>ROUND(E79*H79,2)</f>
        <v>47044.800000000003</v>
      </c>
      <c r="J79" s="165">
        <v>0</v>
      </c>
      <c r="K79" s="166">
        <f>ROUND(E79*J79,2)</f>
        <v>0</v>
      </c>
      <c r="L79" s="166">
        <v>21</v>
      </c>
      <c r="M79" s="166">
        <f>G79*(1+L79/100)</f>
        <v>0</v>
      </c>
      <c r="N79" s="164">
        <v>1</v>
      </c>
      <c r="O79" s="164">
        <f>ROUND(E79*N79,2)</f>
        <v>72.599999999999994</v>
      </c>
      <c r="P79" s="164">
        <v>0</v>
      </c>
      <c r="Q79" s="164">
        <f>ROUND(E79*P79,2)</f>
        <v>0</v>
      </c>
      <c r="R79" s="166" t="s">
        <v>233</v>
      </c>
      <c r="S79" s="166" t="s">
        <v>124</v>
      </c>
      <c r="T79" s="167" t="s">
        <v>163</v>
      </c>
      <c r="U79" s="152">
        <v>0</v>
      </c>
      <c r="V79" s="152">
        <f>ROUND(E79*U79,2)</f>
        <v>0</v>
      </c>
      <c r="W79" s="152"/>
      <c r="X79" s="152" t="s">
        <v>227</v>
      </c>
      <c r="Y79" s="152" t="s">
        <v>127</v>
      </c>
      <c r="Z79" s="142"/>
      <c r="AA79" s="142"/>
      <c r="AB79" s="142"/>
      <c r="AC79" s="142"/>
      <c r="AD79" s="142"/>
      <c r="AE79" s="142"/>
      <c r="AF79" s="142"/>
      <c r="AG79" s="142" t="s">
        <v>228</v>
      </c>
      <c r="AH79" s="142"/>
    </row>
    <row r="80" spans="1:34" outlineLevel="2" x14ac:dyDescent="0.2">
      <c r="A80" s="149"/>
      <c r="B80" s="150"/>
      <c r="C80" s="185" t="s">
        <v>350</v>
      </c>
      <c r="D80" s="181"/>
      <c r="E80" s="182">
        <v>72.599999999999994</v>
      </c>
      <c r="F80" s="152"/>
      <c r="G80" s="152"/>
      <c r="H80" s="152"/>
      <c r="I80" s="152"/>
      <c r="J80" s="152"/>
      <c r="K80" s="152"/>
      <c r="L80" s="152"/>
      <c r="M80" s="152"/>
      <c r="N80" s="151"/>
      <c r="O80" s="151"/>
      <c r="P80" s="151"/>
      <c r="Q80" s="151"/>
      <c r="R80" s="152"/>
      <c r="S80" s="152"/>
      <c r="T80" s="152"/>
      <c r="U80" s="152"/>
      <c r="V80" s="152"/>
      <c r="W80" s="152"/>
      <c r="X80" s="152"/>
      <c r="Y80" s="152"/>
      <c r="Z80" s="142"/>
      <c r="AA80" s="142"/>
      <c r="AB80" s="142"/>
      <c r="AC80" s="142"/>
      <c r="AD80" s="142"/>
      <c r="AE80" s="142"/>
      <c r="AF80" s="142"/>
      <c r="AG80" s="142" t="s">
        <v>167</v>
      </c>
      <c r="AH80" s="142">
        <v>0</v>
      </c>
    </row>
    <row r="81" spans="1:34" ht="22.5" outlineLevel="1" x14ac:dyDescent="0.2">
      <c r="A81" s="161">
        <v>27</v>
      </c>
      <c r="B81" s="162" t="s">
        <v>241</v>
      </c>
      <c r="C81" s="177" t="s">
        <v>242</v>
      </c>
      <c r="D81" s="163" t="s">
        <v>182</v>
      </c>
      <c r="E81" s="164">
        <v>149.80000000000001</v>
      </c>
      <c r="F81" s="165"/>
      <c r="G81" s="166">
        <f>ROUND(E81*F81,2)</f>
        <v>0</v>
      </c>
      <c r="H81" s="165">
        <v>664</v>
      </c>
      <c r="I81" s="166">
        <f>ROUND(E81*H81,2)</f>
        <v>99467.199999999997</v>
      </c>
      <c r="J81" s="165">
        <v>0</v>
      </c>
      <c r="K81" s="166">
        <f>ROUND(E81*J81,2)</f>
        <v>0</v>
      </c>
      <c r="L81" s="166">
        <v>21</v>
      </c>
      <c r="M81" s="166">
        <f>G81*(1+L81/100)</f>
        <v>0</v>
      </c>
      <c r="N81" s="164">
        <v>0.17499999999999999</v>
      </c>
      <c r="O81" s="164">
        <f>ROUND(E81*N81,2)</f>
        <v>26.22</v>
      </c>
      <c r="P81" s="164">
        <v>0</v>
      </c>
      <c r="Q81" s="164">
        <f>ROUND(E81*P81,2)</f>
        <v>0</v>
      </c>
      <c r="R81" s="166" t="s">
        <v>233</v>
      </c>
      <c r="S81" s="166" t="s">
        <v>124</v>
      </c>
      <c r="T81" s="167" t="s">
        <v>125</v>
      </c>
      <c r="U81" s="152">
        <v>0</v>
      </c>
      <c r="V81" s="152">
        <f>ROUND(E81*U81,2)</f>
        <v>0</v>
      </c>
      <c r="W81" s="152"/>
      <c r="X81" s="152" t="s">
        <v>227</v>
      </c>
      <c r="Y81" s="152" t="s">
        <v>127</v>
      </c>
      <c r="Z81" s="142"/>
      <c r="AA81" s="142"/>
      <c r="AB81" s="142"/>
      <c r="AC81" s="142"/>
      <c r="AD81" s="142"/>
      <c r="AE81" s="142"/>
      <c r="AF81" s="142"/>
      <c r="AG81" s="142" t="s">
        <v>228</v>
      </c>
      <c r="AH81" s="142"/>
    </row>
    <row r="82" spans="1:34" outlineLevel="2" x14ac:dyDescent="0.2">
      <c r="A82" s="149"/>
      <c r="B82" s="150"/>
      <c r="C82" s="185" t="s">
        <v>351</v>
      </c>
      <c r="D82" s="181"/>
      <c r="E82" s="182">
        <v>1.07</v>
      </c>
      <c r="F82" s="152"/>
      <c r="G82" s="152"/>
      <c r="H82" s="152"/>
      <c r="I82" s="152"/>
      <c r="J82" s="152"/>
      <c r="K82" s="152"/>
      <c r="L82" s="152"/>
      <c r="M82" s="152"/>
      <c r="N82" s="151"/>
      <c r="O82" s="151"/>
      <c r="P82" s="151"/>
      <c r="Q82" s="151"/>
      <c r="R82" s="152"/>
      <c r="S82" s="152"/>
      <c r="T82" s="152"/>
      <c r="U82" s="152"/>
      <c r="V82" s="152"/>
      <c r="W82" s="152"/>
      <c r="X82" s="152"/>
      <c r="Y82" s="152"/>
      <c r="Z82" s="142"/>
      <c r="AA82" s="142"/>
      <c r="AB82" s="142"/>
      <c r="AC82" s="142"/>
      <c r="AD82" s="142"/>
      <c r="AE82" s="142"/>
      <c r="AF82" s="142"/>
      <c r="AG82" s="142" t="s">
        <v>167</v>
      </c>
      <c r="AH82" s="142">
        <v>0</v>
      </c>
    </row>
    <row r="83" spans="1:34" outlineLevel="3" x14ac:dyDescent="0.2">
      <c r="A83" s="149"/>
      <c r="B83" s="150"/>
      <c r="C83" s="185" t="s">
        <v>352</v>
      </c>
      <c r="D83" s="181"/>
      <c r="E83" s="182">
        <v>107</v>
      </c>
      <c r="F83" s="152"/>
      <c r="G83" s="152"/>
      <c r="H83" s="152"/>
      <c r="I83" s="152"/>
      <c r="J83" s="152"/>
      <c r="K83" s="152"/>
      <c r="L83" s="152"/>
      <c r="M83" s="152"/>
      <c r="N83" s="151"/>
      <c r="O83" s="151"/>
      <c r="P83" s="151"/>
      <c r="Q83" s="151"/>
      <c r="R83" s="152"/>
      <c r="S83" s="152"/>
      <c r="T83" s="152"/>
      <c r="U83" s="152"/>
      <c r="V83" s="152"/>
      <c r="W83" s="152"/>
      <c r="X83" s="152"/>
      <c r="Y83" s="152"/>
      <c r="Z83" s="142"/>
      <c r="AA83" s="142"/>
      <c r="AB83" s="142"/>
      <c r="AC83" s="142"/>
      <c r="AD83" s="142"/>
      <c r="AE83" s="142"/>
      <c r="AF83" s="142"/>
      <c r="AG83" s="142" t="s">
        <v>167</v>
      </c>
      <c r="AH83" s="142">
        <v>0</v>
      </c>
    </row>
    <row r="84" spans="1:34" outlineLevel="3" x14ac:dyDescent="0.2">
      <c r="A84" s="149"/>
      <c r="B84" s="150"/>
      <c r="C84" s="185" t="s">
        <v>353</v>
      </c>
      <c r="D84" s="181"/>
      <c r="E84" s="182">
        <v>21.4</v>
      </c>
      <c r="F84" s="152"/>
      <c r="G84" s="152"/>
      <c r="H84" s="152"/>
      <c r="I84" s="152"/>
      <c r="J84" s="152"/>
      <c r="K84" s="152"/>
      <c r="L84" s="152"/>
      <c r="M84" s="152"/>
      <c r="N84" s="151"/>
      <c r="O84" s="151"/>
      <c r="P84" s="151"/>
      <c r="Q84" s="151"/>
      <c r="R84" s="152"/>
      <c r="S84" s="152"/>
      <c r="T84" s="152"/>
      <c r="U84" s="152"/>
      <c r="V84" s="152"/>
      <c r="W84" s="152"/>
      <c r="X84" s="152"/>
      <c r="Y84" s="152"/>
      <c r="Z84" s="142"/>
      <c r="AA84" s="142"/>
      <c r="AB84" s="142"/>
      <c r="AC84" s="142"/>
      <c r="AD84" s="142"/>
      <c r="AE84" s="142"/>
      <c r="AF84" s="142"/>
      <c r="AG84" s="142" t="s">
        <v>167</v>
      </c>
      <c r="AH84" s="142">
        <v>0</v>
      </c>
    </row>
    <row r="85" spans="1:34" outlineLevel="3" x14ac:dyDescent="0.2">
      <c r="A85" s="149"/>
      <c r="B85" s="150"/>
      <c r="C85" s="185" t="s">
        <v>354</v>
      </c>
      <c r="D85" s="181"/>
      <c r="E85" s="182">
        <v>20.329999999999998</v>
      </c>
      <c r="F85" s="152"/>
      <c r="G85" s="152"/>
      <c r="H85" s="152"/>
      <c r="I85" s="152"/>
      <c r="J85" s="152"/>
      <c r="K85" s="152"/>
      <c r="L85" s="152"/>
      <c r="M85" s="152"/>
      <c r="N85" s="151"/>
      <c r="O85" s="151"/>
      <c r="P85" s="151"/>
      <c r="Q85" s="151"/>
      <c r="R85" s="152"/>
      <c r="S85" s="152"/>
      <c r="T85" s="152"/>
      <c r="U85" s="152"/>
      <c r="V85" s="152"/>
      <c r="W85" s="152"/>
      <c r="X85" s="152"/>
      <c r="Y85" s="152"/>
      <c r="Z85" s="142"/>
      <c r="AA85" s="142"/>
      <c r="AB85" s="142"/>
      <c r="AC85" s="142"/>
      <c r="AD85" s="142"/>
      <c r="AE85" s="142"/>
      <c r="AF85" s="142"/>
      <c r="AG85" s="142" t="s">
        <v>167</v>
      </c>
      <c r="AH85" s="142">
        <v>0</v>
      </c>
    </row>
    <row r="86" spans="1:34" ht="22.5" outlineLevel="1" x14ac:dyDescent="0.2">
      <c r="A86" s="161">
        <v>28</v>
      </c>
      <c r="B86" s="162" t="s">
        <v>355</v>
      </c>
      <c r="C86" s="177" t="s">
        <v>356</v>
      </c>
      <c r="D86" s="163" t="s">
        <v>182</v>
      </c>
      <c r="E86" s="164">
        <v>2.2000000000000002</v>
      </c>
      <c r="F86" s="165"/>
      <c r="G86" s="166">
        <f>ROUND(E86*F86,2)</f>
        <v>0</v>
      </c>
      <c r="H86" s="165">
        <v>895</v>
      </c>
      <c r="I86" s="166">
        <f>ROUND(E86*H86,2)</f>
        <v>1969</v>
      </c>
      <c r="J86" s="165">
        <v>0</v>
      </c>
      <c r="K86" s="166">
        <f>ROUND(E86*J86,2)</f>
        <v>0</v>
      </c>
      <c r="L86" s="166">
        <v>21</v>
      </c>
      <c r="M86" s="166">
        <f>G86*(1+L86/100)</f>
        <v>0</v>
      </c>
      <c r="N86" s="164">
        <v>0.17499999999999999</v>
      </c>
      <c r="O86" s="164">
        <f>ROUND(E86*N86,2)</f>
        <v>0.39</v>
      </c>
      <c r="P86" s="164">
        <v>0</v>
      </c>
      <c r="Q86" s="164">
        <f>ROUND(E86*P86,2)</f>
        <v>0</v>
      </c>
      <c r="R86" s="166"/>
      <c r="S86" s="166" t="s">
        <v>144</v>
      </c>
      <c r="T86" s="167" t="s">
        <v>125</v>
      </c>
      <c r="U86" s="152">
        <v>0</v>
      </c>
      <c r="V86" s="152">
        <f>ROUND(E86*U86,2)</f>
        <v>0</v>
      </c>
      <c r="W86" s="152"/>
      <c r="X86" s="152" t="s">
        <v>227</v>
      </c>
      <c r="Y86" s="152" t="s">
        <v>127</v>
      </c>
      <c r="Z86" s="142"/>
      <c r="AA86" s="142"/>
      <c r="AB86" s="142"/>
      <c r="AC86" s="142"/>
      <c r="AD86" s="142"/>
      <c r="AE86" s="142"/>
      <c r="AF86" s="142"/>
      <c r="AG86" s="142" t="s">
        <v>228</v>
      </c>
      <c r="AH86" s="142"/>
    </row>
    <row r="87" spans="1:34" outlineLevel="2" x14ac:dyDescent="0.2">
      <c r="A87" s="149"/>
      <c r="B87" s="150"/>
      <c r="C87" s="185" t="s">
        <v>357</v>
      </c>
      <c r="D87" s="181"/>
      <c r="E87" s="182">
        <v>2.2000000000000002</v>
      </c>
      <c r="F87" s="152"/>
      <c r="G87" s="152"/>
      <c r="H87" s="152"/>
      <c r="I87" s="152"/>
      <c r="J87" s="152"/>
      <c r="K87" s="152"/>
      <c r="L87" s="152"/>
      <c r="M87" s="152"/>
      <c r="N87" s="151"/>
      <c r="O87" s="151"/>
      <c r="P87" s="151"/>
      <c r="Q87" s="151"/>
      <c r="R87" s="152"/>
      <c r="S87" s="152"/>
      <c r="T87" s="152"/>
      <c r="U87" s="152"/>
      <c r="V87" s="152"/>
      <c r="W87" s="152"/>
      <c r="X87" s="152"/>
      <c r="Y87" s="152"/>
      <c r="Z87" s="142"/>
      <c r="AA87" s="142"/>
      <c r="AB87" s="142"/>
      <c r="AC87" s="142"/>
      <c r="AD87" s="142"/>
      <c r="AE87" s="142"/>
      <c r="AF87" s="142"/>
      <c r="AG87" s="142" t="s">
        <v>167</v>
      </c>
      <c r="AH87" s="142">
        <v>0</v>
      </c>
    </row>
    <row r="88" spans="1:34" outlineLevel="1" x14ac:dyDescent="0.2">
      <c r="A88" s="161">
        <v>29</v>
      </c>
      <c r="B88" s="162" t="s">
        <v>247</v>
      </c>
      <c r="C88" s="177" t="s">
        <v>248</v>
      </c>
      <c r="D88" s="163" t="s">
        <v>182</v>
      </c>
      <c r="E88" s="164">
        <v>278.3</v>
      </c>
      <c r="F88" s="165"/>
      <c r="G88" s="166">
        <f>ROUND(E88*F88,2)</f>
        <v>0</v>
      </c>
      <c r="H88" s="165">
        <v>22.1</v>
      </c>
      <c r="I88" s="166">
        <f>ROUND(E88*H88,2)</f>
        <v>6150.43</v>
      </c>
      <c r="J88" s="165">
        <v>0</v>
      </c>
      <c r="K88" s="166">
        <f>ROUND(E88*J88,2)</f>
        <v>0</v>
      </c>
      <c r="L88" s="166">
        <v>21</v>
      </c>
      <c r="M88" s="166">
        <f>G88*(1+L88/100)</f>
        <v>0</v>
      </c>
      <c r="N88" s="164">
        <v>1.2E-4</v>
      </c>
      <c r="O88" s="164">
        <f>ROUND(E88*N88,2)</f>
        <v>0.03</v>
      </c>
      <c r="P88" s="164">
        <v>0</v>
      </c>
      <c r="Q88" s="164">
        <f>ROUND(E88*P88,2)</f>
        <v>0</v>
      </c>
      <c r="R88" s="166" t="s">
        <v>233</v>
      </c>
      <c r="S88" s="166" t="s">
        <v>163</v>
      </c>
      <c r="T88" s="167" t="s">
        <v>163</v>
      </c>
      <c r="U88" s="152">
        <v>0</v>
      </c>
      <c r="V88" s="152">
        <f>ROUND(E88*U88,2)</f>
        <v>0</v>
      </c>
      <c r="W88" s="152"/>
      <c r="X88" s="152" t="s">
        <v>227</v>
      </c>
      <c r="Y88" s="152" t="s">
        <v>127</v>
      </c>
      <c r="Z88" s="142"/>
      <c r="AA88" s="142"/>
      <c r="AB88" s="142"/>
      <c r="AC88" s="142"/>
      <c r="AD88" s="142"/>
      <c r="AE88" s="142"/>
      <c r="AF88" s="142"/>
      <c r="AG88" s="142" t="s">
        <v>228</v>
      </c>
      <c r="AH88" s="142"/>
    </row>
    <row r="89" spans="1:34" outlineLevel="2" x14ac:dyDescent="0.2">
      <c r="A89" s="149"/>
      <c r="B89" s="150"/>
      <c r="C89" s="185" t="s">
        <v>358</v>
      </c>
      <c r="D89" s="181"/>
      <c r="E89" s="182">
        <v>278.3</v>
      </c>
      <c r="F89" s="152"/>
      <c r="G89" s="152"/>
      <c r="H89" s="152"/>
      <c r="I89" s="152"/>
      <c r="J89" s="152"/>
      <c r="K89" s="152"/>
      <c r="L89" s="152"/>
      <c r="M89" s="152"/>
      <c r="N89" s="151"/>
      <c r="O89" s="151"/>
      <c r="P89" s="151"/>
      <c r="Q89" s="151"/>
      <c r="R89" s="152"/>
      <c r="S89" s="152"/>
      <c r="T89" s="152"/>
      <c r="U89" s="152"/>
      <c r="V89" s="152"/>
      <c r="W89" s="152"/>
      <c r="X89" s="152"/>
      <c r="Y89" s="152"/>
      <c r="Z89" s="142"/>
      <c r="AA89" s="142"/>
      <c r="AB89" s="142"/>
      <c r="AC89" s="142"/>
      <c r="AD89" s="142"/>
      <c r="AE89" s="142"/>
      <c r="AF89" s="142"/>
      <c r="AG89" s="142" t="s">
        <v>167</v>
      </c>
      <c r="AH89" s="142">
        <v>0</v>
      </c>
    </row>
    <row r="90" spans="1:34" x14ac:dyDescent="0.2">
      <c r="A90" s="154" t="s">
        <v>119</v>
      </c>
      <c r="B90" s="155" t="s">
        <v>77</v>
      </c>
      <c r="C90" s="175" t="s">
        <v>78</v>
      </c>
      <c r="D90" s="156"/>
      <c r="E90" s="157"/>
      <c r="F90" s="158"/>
      <c r="G90" s="158">
        <f>SUMIF(AG91:AG100,"&lt;&gt;NOR",G91:G100)</f>
        <v>0</v>
      </c>
      <c r="H90" s="158"/>
      <c r="I90" s="158">
        <f>SUM(I91:I100)</f>
        <v>25522.79</v>
      </c>
      <c r="J90" s="158"/>
      <c r="K90" s="158">
        <f>SUM(K91:K100)</f>
        <v>7713.04</v>
      </c>
      <c r="L90" s="158"/>
      <c r="M90" s="158">
        <f>SUM(M91:M100)</f>
        <v>0</v>
      </c>
      <c r="N90" s="157"/>
      <c r="O90" s="157">
        <f>SUM(O91:O100)</f>
        <v>14.649999999999999</v>
      </c>
      <c r="P90" s="157"/>
      <c r="Q90" s="157">
        <f>SUM(Q91:Q100)</f>
        <v>0</v>
      </c>
      <c r="R90" s="158"/>
      <c r="S90" s="158"/>
      <c r="T90" s="159"/>
      <c r="U90" s="153"/>
      <c r="V90" s="153">
        <f>SUM(V91:V100)</f>
        <v>14.24</v>
      </c>
      <c r="W90" s="153"/>
      <c r="X90" s="153"/>
      <c r="Y90" s="153"/>
      <c r="AG90" t="s">
        <v>120</v>
      </c>
    </row>
    <row r="91" spans="1:34" outlineLevel="1" x14ac:dyDescent="0.2">
      <c r="A91" s="168">
        <v>30</v>
      </c>
      <c r="B91" s="169" t="s">
        <v>267</v>
      </c>
      <c r="C91" s="176" t="s">
        <v>268</v>
      </c>
      <c r="D91" s="170" t="s">
        <v>196</v>
      </c>
      <c r="E91" s="171">
        <v>17</v>
      </c>
      <c r="F91" s="172"/>
      <c r="G91" s="173">
        <f>ROUND(E91*F91,2)</f>
        <v>0</v>
      </c>
      <c r="H91" s="172">
        <v>179.01</v>
      </c>
      <c r="I91" s="173">
        <f>ROUND(E91*H91,2)</f>
        <v>3043.17</v>
      </c>
      <c r="J91" s="172">
        <v>86.99</v>
      </c>
      <c r="K91" s="173">
        <f>ROUND(E91*J91,2)</f>
        <v>1478.83</v>
      </c>
      <c r="L91" s="173">
        <v>21</v>
      </c>
      <c r="M91" s="173">
        <f>G91*(1+L91/100)</f>
        <v>0</v>
      </c>
      <c r="N91" s="171">
        <v>0.1525</v>
      </c>
      <c r="O91" s="171">
        <f>ROUND(E91*N91,2)</f>
        <v>2.59</v>
      </c>
      <c r="P91" s="171">
        <v>0</v>
      </c>
      <c r="Q91" s="171">
        <f>ROUND(E91*P91,2)</f>
        <v>0</v>
      </c>
      <c r="R91" s="173"/>
      <c r="S91" s="173" t="s">
        <v>124</v>
      </c>
      <c r="T91" s="174" t="s">
        <v>163</v>
      </c>
      <c r="U91" s="152">
        <v>0.16</v>
      </c>
      <c r="V91" s="152">
        <f>ROUND(E91*U91,2)</f>
        <v>2.72</v>
      </c>
      <c r="W91" s="152"/>
      <c r="X91" s="152" t="s">
        <v>145</v>
      </c>
      <c r="Y91" s="152" t="s">
        <v>127</v>
      </c>
      <c r="Z91" s="142"/>
      <c r="AA91" s="142"/>
      <c r="AB91" s="142"/>
      <c r="AC91" s="142"/>
      <c r="AD91" s="142"/>
      <c r="AE91" s="142"/>
      <c r="AF91" s="142"/>
      <c r="AG91" s="142" t="s">
        <v>146</v>
      </c>
      <c r="AH91" s="142"/>
    </row>
    <row r="92" spans="1:34" outlineLevel="1" x14ac:dyDescent="0.2">
      <c r="A92" s="161">
        <v>31</v>
      </c>
      <c r="B92" s="162" t="s">
        <v>269</v>
      </c>
      <c r="C92" s="177" t="s">
        <v>270</v>
      </c>
      <c r="D92" s="163" t="s">
        <v>196</v>
      </c>
      <c r="E92" s="164">
        <v>39</v>
      </c>
      <c r="F92" s="165"/>
      <c r="G92" s="166">
        <f>ROUND(E92*F92,2)</f>
        <v>0</v>
      </c>
      <c r="H92" s="165">
        <v>220.56</v>
      </c>
      <c r="I92" s="166">
        <f>ROUND(E92*H92,2)</f>
        <v>8601.84</v>
      </c>
      <c r="J92" s="165">
        <v>146.44</v>
      </c>
      <c r="K92" s="166">
        <f>ROUND(E92*J92,2)</f>
        <v>5711.16</v>
      </c>
      <c r="L92" s="166">
        <v>21</v>
      </c>
      <c r="M92" s="166">
        <f>G92*(1+L92/100)</f>
        <v>0</v>
      </c>
      <c r="N92" s="164">
        <v>0.188</v>
      </c>
      <c r="O92" s="164">
        <f>ROUND(E92*N92,2)</f>
        <v>7.33</v>
      </c>
      <c r="P92" s="164">
        <v>0</v>
      </c>
      <c r="Q92" s="164">
        <f>ROUND(E92*P92,2)</f>
        <v>0</v>
      </c>
      <c r="R92" s="166"/>
      <c r="S92" s="166" t="s">
        <v>124</v>
      </c>
      <c r="T92" s="167" t="s">
        <v>163</v>
      </c>
      <c r="U92" s="152">
        <v>0.27</v>
      </c>
      <c r="V92" s="152">
        <f>ROUND(E92*U92,2)</f>
        <v>10.53</v>
      </c>
      <c r="W92" s="152"/>
      <c r="X92" s="152" t="s">
        <v>145</v>
      </c>
      <c r="Y92" s="152" t="s">
        <v>127</v>
      </c>
      <c r="Z92" s="142"/>
      <c r="AA92" s="142"/>
      <c r="AB92" s="142"/>
      <c r="AC92" s="142"/>
      <c r="AD92" s="142"/>
      <c r="AE92" s="142"/>
      <c r="AF92" s="142"/>
      <c r="AG92" s="142" t="s">
        <v>146</v>
      </c>
      <c r="AH92" s="142"/>
    </row>
    <row r="93" spans="1:34" outlineLevel="2" x14ac:dyDescent="0.2">
      <c r="A93" s="149"/>
      <c r="B93" s="150"/>
      <c r="C93" s="185" t="s">
        <v>359</v>
      </c>
      <c r="D93" s="181"/>
      <c r="E93" s="182">
        <v>39</v>
      </c>
      <c r="F93" s="152"/>
      <c r="G93" s="152"/>
      <c r="H93" s="152"/>
      <c r="I93" s="152"/>
      <c r="J93" s="152"/>
      <c r="K93" s="152"/>
      <c r="L93" s="152"/>
      <c r="M93" s="152"/>
      <c r="N93" s="151"/>
      <c r="O93" s="151"/>
      <c r="P93" s="151"/>
      <c r="Q93" s="151"/>
      <c r="R93" s="152"/>
      <c r="S93" s="152"/>
      <c r="T93" s="152"/>
      <c r="U93" s="152"/>
      <c r="V93" s="152"/>
      <c r="W93" s="152"/>
      <c r="X93" s="152"/>
      <c r="Y93" s="152"/>
      <c r="Z93" s="142"/>
      <c r="AA93" s="142"/>
      <c r="AB93" s="142"/>
      <c r="AC93" s="142"/>
      <c r="AD93" s="142"/>
      <c r="AE93" s="142"/>
      <c r="AF93" s="142"/>
      <c r="AG93" s="142" t="s">
        <v>167</v>
      </c>
      <c r="AH93" s="142">
        <v>0</v>
      </c>
    </row>
    <row r="94" spans="1:34" ht="22.5" outlineLevel="1" x14ac:dyDescent="0.2">
      <c r="A94" s="168">
        <v>32</v>
      </c>
      <c r="B94" s="169" t="s">
        <v>272</v>
      </c>
      <c r="C94" s="176" t="s">
        <v>273</v>
      </c>
      <c r="D94" s="170" t="s">
        <v>196</v>
      </c>
      <c r="E94" s="171">
        <v>2.4700000000000002</v>
      </c>
      <c r="F94" s="172"/>
      <c r="G94" s="173">
        <f>ROUND(E94*F94,2)</f>
        <v>0</v>
      </c>
      <c r="H94" s="172">
        <v>760.24</v>
      </c>
      <c r="I94" s="173">
        <f>ROUND(E94*H94,2)</f>
        <v>1877.79</v>
      </c>
      <c r="J94" s="172">
        <v>211.76</v>
      </c>
      <c r="K94" s="173">
        <f>ROUND(E94*J94,2)</f>
        <v>523.04999999999995</v>
      </c>
      <c r="L94" s="173">
        <v>21</v>
      </c>
      <c r="M94" s="173">
        <f>G94*(1+L94/100)</f>
        <v>0</v>
      </c>
      <c r="N94" s="171">
        <v>0.28349999999999997</v>
      </c>
      <c r="O94" s="171">
        <f>ROUND(E94*N94,2)</f>
        <v>0.7</v>
      </c>
      <c r="P94" s="171">
        <v>0</v>
      </c>
      <c r="Q94" s="171">
        <f>ROUND(E94*P94,2)</f>
        <v>0</v>
      </c>
      <c r="R94" s="173"/>
      <c r="S94" s="173" t="s">
        <v>124</v>
      </c>
      <c r="T94" s="174" t="s">
        <v>163</v>
      </c>
      <c r="U94" s="152">
        <v>0.4</v>
      </c>
      <c r="V94" s="152">
        <f>ROUND(E94*U94,2)</f>
        <v>0.99</v>
      </c>
      <c r="W94" s="152"/>
      <c r="X94" s="152" t="s">
        <v>145</v>
      </c>
      <c r="Y94" s="152" t="s">
        <v>127</v>
      </c>
      <c r="Z94" s="142"/>
      <c r="AA94" s="142"/>
      <c r="AB94" s="142"/>
      <c r="AC94" s="142"/>
      <c r="AD94" s="142"/>
      <c r="AE94" s="142"/>
      <c r="AF94" s="142"/>
      <c r="AG94" s="142" t="s">
        <v>146</v>
      </c>
      <c r="AH94" s="142"/>
    </row>
    <row r="95" spans="1:34" ht="22.5" outlineLevel="1" x14ac:dyDescent="0.2">
      <c r="A95" s="161">
        <v>33</v>
      </c>
      <c r="B95" s="162" t="s">
        <v>279</v>
      </c>
      <c r="C95" s="177" t="s">
        <v>280</v>
      </c>
      <c r="D95" s="163" t="s">
        <v>153</v>
      </c>
      <c r="E95" s="164">
        <v>17.34</v>
      </c>
      <c r="F95" s="165"/>
      <c r="G95" s="166">
        <f>ROUND(E95*F95,2)</f>
        <v>0</v>
      </c>
      <c r="H95" s="165">
        <v>175.5</v>
      </c>
      <c r="I95" s="166">
        <f>ROUND(E95*H95,2)</f>
        <v>3043.17</v>
      </c>
      <c r="J95" s="165">
        <v>0</v>
      </c>
      <c r="K95" s="166">
        <f>ROUND(E95*J95,2)</f>
        <v>0</v>
      </c>
      <c r="L95" s="166">
        <v>21</v>
      </c>
      <c r="M95" s="166">
        <f>G95*(1+L95/100)</f>
        <v>0</v>
      </c>
      <c r="N95" s="164">
        <v>5.4170000000000003E-2</v>
      </c>
      <c r="O95" s="164">
        <f>ROUND(E95*N95,2)</f>
        <v>0.94</v>
      </c>
      <c r="P95" s="164">
        <v>0</v>
      </c>
      <c r="Q95" s="164">
        <f>ROUND(E95*P95,2)</f>
        <v>0</v>
      </c>
      <c r="R95" s="166" t="s">
        <v>233</v>
      </c>
      <c r="S95" s="166" t="s">
        <v>124</v>
      </c>
      <c r="T95" s="167" t="s">
        <v>163</v>
      </c>
      <c r="U95" s="152">
        <v>0</v>
      </c>
      <c r="V95" s="152">
        <f>ROUND(E95*U95,2)</f>
        <v>0</v>
      </c>
      <c r="W95" s="152"/>
      <c r="X95" s="152" t="s">
        <v>227</v>
      </c>
      <c r="Y95" s="152" t="s">
        <v>127</v>
      </c>
      <c r="Z95" s="142"/>
      <c r="AA95" s="142"/>
      <c r="AB95" s="142"/>
      <c r="AC95" s="142"/>
      <c r="AD95" s="142"/>
      <c r="AE95" s="142"/>
      <c r="AF95" s="142"/>
      <c r="AG95" s="142" t="s">
        <v>228</v>
      </c>
      <c r="AH95" s="142"/>
    </row>
    <row r="96" spans="1:34" outlineLevel="2" x14ac:dyDescent="0.2">
      <c r="A96" s="149"/>
      <c r="B96" s="150"/>
      <c r="C96" s="185" t="s">
        <v>360</v>
      </c>
      <c r="D96" s="181"/>
      <c r="E96" s="182">
        <v>17.34</v>
      </c>
      <c r="F96" s="152"/>
      <c r="G96" s="152"/>
      <c r="H96" s="152"/>
      <c r="I96" s="152"/>
      <c r="J96" s="152"/>
      <c r="K96" s="152"/>
      <c r="L96" s="152"/>
      <c r="M96" s="152"/>
      <c r="N96" s="151"/>
      <c r="O96" s="151"/>
      <c r="P96" s="151"/>
      <c r="Q96" s="151"/>
      <c r="R96" s="152"/>
      <c r="S96" s="152"/>
      <c r="T96" s="152"/>
      <c r="U96" s="152"/>
      <c r="V96" s="152"/>
      <c r="W96" s="152"/>
      <c r="X96" s="152"/>
      <c r="Y96" s="152"/>
      <c r="Z96" s="142"/>
      <c r="AA96" s="142"/>
      <c r="AB96" s="142"/>
      <c r="AC96" s="142"/>
      <c r="AD96" s="142"/>
      <c r="AE96" s="142"/>
      <c r="AF96" s="142"/>
      <c r="AG96" s="142" t="s">
        <v>167</v>
      </c>
      <c r="AH96" s="142">
        <v>0</v>
      </c>
    </row>
    <row r="97" spans="1:34" ht="22.5" outlineLevel="1" x14ac:dyDescent="0.2">
      <c r="A97" s="161">
        <v>34</v>
      </c>
      <c r="B97" s="162" t="s">
        <v>282</v>
      </c>
      <c r="C97" s="177" t="s">
        <v>283</v>
      </c>
      <c r="D97" s="163" t="s">
        <v>153</v>
      </c>
      <c r="E97" s="164">
        <v>34.68</v>
      </c>
      <c r="F97" s="165"/>
      <c r="G97" s="166">
        <f>ROUND(E97*F97,2)</f>
        <v>0</v>
      </c>
      <c r="H97" s="165">
        <v>224</v>
      </c>
      <c r="I97" s="166">
        <f>ROUND(E97*H97,2)</f>
        <v>7768.32</v>
      </c>
      <c r="J97" s="165">
        <v>0</v>
      </c>
      <c r="K97" s="166">
        <f>ROUND(E97*J97,2)</f>
        <v>0</v>
      </c>
      <c r="L97" s="166">
        <v>21</v>
      </c>
      <c r="M97" s="166">
        <f>G97*(1+L97/100)</f>
        <v>0</v>
      </c>
      <c r="N97" s="164">
        <v>8.1970000000000001E-2</v>
      </c>
      <c r="O97" s="164">
        <f>ROUND(E97*N97,2)</f>
        <v>2.84</v>
      </c>
      <c r="P97" s="164">
        <v>0</v>
      </c>
      <c r="Q97" s="164">
        <f>ROUND(E97*P97,2)</f>
        <v>0</v>
      </c>
      <c r="R97" s="166" t="s">
        <v>233</v>
      </c>
      <c r="S97" s="166" t="s">
        <v>124</v>
      </c>
      <c r="T97" s="167" t="s">
        <v>163</v>
      </c>
      <c r="U97" s="152">
        <v>0</v>
      </c>
      <c r="V97" s="152">
        <f>ROUND(E97*U97,2)</f>
        <v>0</v>
      </c>
      <c r="W97" s="152"/>
      <c r="X97" s="152" t="s">
        <v>227</v>
      </c>
      <c r="Y97" s="152" t="s">
        <v>127</v>
      </c>
      <c r="Z97" s="142"/>
      <c r="AA97" s="142"/>
      <c r="AB97" s="142"/>
      <c r="AC97" s="142"/>
      <c r="AD97" s="142"/>
      <c r="AE97" s="142"/>
      <c r="AF97" s="142"/>
      <c r="AG97" s="142" t="s">
        <v>228</v>
      </c>
      <c r="AH97" s="142"/>
    </row>
    <row r="98" spans="1:34" outlineLevel="2" x14ac:dyDescent="0.2">
      <c r="A98" s="149"/>
      <c r="B98" s="150"/>
      <c r="C98" s="185" t="s">
        <v>361</v>
      </c>
      <c r="D98" s="181"/>
      <c r="E98" s="182">
        <v>34.68</v>
      </c>
      <c r="F98" s="152"/>
      <c r="G98" s="152"/>
      <c r="H98" s="152"/>
      <c r="I98" s="152"/>
      <c r="J98" s="152"/>
      <c r="K98" s="152"/>
      <c r="L98" s="152"/>
      <c r="M98" s="152"/>
      <c r="N98" s="151"/>
      <c r="O98" s="151"/>
      <c r="P98" s="151"/>
      <c r="Q98" s="151"/>
      <c r="R98" s="152"/>
      <c r="S98" s="152"/>
      <c r="T98" s="152"/>
      <c r="U98" s="152"/>
      <c r="V98" s="152"/>
      <c r="W98" s="152"/>
      <c r="X98" s="152"/>
      <c r="Y98" s="152"/>
      <c r="Z98" s="142"/>
      <c r="AA98" s="142"/>
      <c r="AB98" s="142"/>
      <c r="AC98" s="142"/>
      <c r="AD98" s="142"/>
      <c r="AE98" s="142"/>
      <c r="AF98" s="142"/>
      <c r="AG98" s="142" t="s">
        <v>167</v>
      </c>
      <c r="AH98" s="142">
        <v>0</v>
      </c>
    </row>
    <row r="99" spans="1:34" ht="22.5" outlineLevel="1" x14ac:dyDescent="0.2">
      <c r="A99" s="168">
        <v>35</v>
      </c>
      <c r="B99" s="169" t="s">
        <v>285</v>
      </c>
      <c r="C99" s="176" t="s">
        <v>286</v>
      </c>
      <c r="D99" s="170" t="s">
        <v>153</v>
      </c>
      <c r="E99" s="171">
        <v>1</v>
      </c>
      <c r="F99" s="172"/>
      <c r="G99" s="173">
        <f>ROUND(E99*F99,2)</f>
        <v>0</v>
      </c>
      <c r="H99" s="172">
        <v>462.5</v>
      </c>
      <c r="I99" s="173">
        <f>ROUND(E99*H99,2)</f>
        <v>462.5</v>
      </c>
      <c r="J99" s="172">
        <v>0</v>
      </c>
      <c r="K99" s="173">
        <f>ROUND(E99*J99,2)</f>
        <v>0</v>
      </c>
      <c r="L99" s="173">
        <v>21</v>
      </c>
      <c r="M99" s="173">
        <f>G99*(1+L99/100)</f>
        <v>0</v>
      </c>
      <c r="N99" s="171">
        <v>5.6099999999999997E-2</v>
      </c>
      <c r="O99" s="171">
        <f>ROUND(E99*N99,2)</f>
        <v>0.06</v>
      </c>
      <c r="P99" s="171">
        <v>0</v>
      </c>
      <c r="Q99" s="171">
        <f>ROUND(E99*P99,2)</f>
        <v>0</v>
      </c>
      <c r="R99" s="173" t="s">
        <v>233</v>
      </c>
      <c r="S99" s="173" t="s">
        <v>124</v>
      </c>
      <c r="T99" s="174" t="s">
        <v>163</v>
      </c>
      <c r="U99" s="152">
        <v>0</v>
      </c>
      <c r="V99" s="152">
        <f>ROUND(E99*U99,2)</f>
        <v>0</v>
      </c>
      <c r="W99" s="152"/>
      <c r="X99" s="152" t="s">
        <v>227</v>
      </c>
      <c r="Y99" s="152" t="s">
        <v>127</v>
      </c>
      <c r="Z99" s="142"/>
      <c r="AA99" s="142"/>
      <c r="AB99" s="142"/>
      <c r="AC99" s="142"/>
      <c r="AD99" s="142"/>
      <c r="AE99" s="142"/>
      <c r="AF99" s="142"/>
      <c r="AG99" s="142" t="s">
        <v>228</v>
      </c>
      <c r="AH99" s="142"/>
    </row>
    <row r="100" spans="1:34" outlineLevel="1" x14ac:dyDescent="0.2">
      <c r="A100" s="168">
        <v>36</v>
      </c>
      <c r="B100" s="169" t="s">
        <v>287</v>
      </c>
      <c r="C100" s="176" t="s">
        <v>288</v>
      </c>
      <c r="D100" s="170" t="s">
        <v>153</v>
      </c>
      <c r="E100" s="171">
        <v>4</v>
      </c>
      <c r="F100" s="172"/>
      <c r="G100" s="173">
        <f>ROUND(E100*F100,2)</f>
        <v>0</v>
      </c>
      <c r="H100" s="172">
        <v>181.5</v>
      </c>
      <c r="I100" s="173">
        <f>ROUND(E100*H100,2)</f>
        <v>726</v>
      </c>
      <c r="J100" s="172">
        <v>0</v>
      </c>
      <c r="K100" s="173">
        <f>ROUND(E100*J100,2)</f>
        <v>0</v>
      </c>
      <c r="L100" s="173">
        <v>21</v>
      </c>
      <c r="M100" s="173">
        <f>G100*(1+L100/100)</f>
        <v>0</v>
      </c>
      <c r="N100" s="171">
        <v>4.8300000000000003E-2</v>
      </c>
      <c r="O100" s="171">
        <f>ROUND(E100*N100,2)</f>
        <v>0.19</v>
      </c>
      <c r="P100" s="171">
        <v>0</v>
      </c>
      <c r="Q100" s="171">
        <f>ROUND(E100*P100,2)</f>
        <v>0</v>
      </c>
      <c r="R100" s="173" t="s">
        <v>233</v>
      </c>
      <c r="S100" s="173" t="s">
        <v>124</v>
      </c>
      <c r="T100" s="174" t="s">
        <v>163</v>
      </c>
      <c r="U100" s="152">
        <v>0</v>
      </c>
      <c r="V100" s="152">
        <f>ROUND(E100*U100,2)</f>
        <v>0</v>
      </c>
      <c r="W100" s="152"/>
      <c r="X100" s="152" t="s">
        <v>227</v>
      </c>
      <c r="Y100" s="152" t="s">
        <v>127</v>
      </c>
      <c r="Z100" s="142"/>
      <c r="AA100" s="142"/>
      <c r="AB100" s="142"/>
      <c r="AC100" s="142"/>
      <c r="AD100" s="142"/>
      <c r="AE100" s="142"/>
      <c r="AF100" s="142"/>
      <c r="AG100" s="142" t="s">
        <v>228</v>
      </c>
      <c r="AH100" s="142"/>
    </row>
    <row r="101" spans="1:34" x14ac:dyDescent="0.2">
      <c r="A101" s="154" t="s">
        <v>119</v>
      </c>
      <c r="B101" s="155" t="s">
        <v>81</v>
      </c>
      <c r="C101" s="175" t="s">
        <v>82</v>
      </c>
      <c r="D101" s="156"/>
      <c r="E101" s="157"/>
      <c r="F101" s="158"/>
      <c r="G101" s="158">
        <f>SUMIF(AG102:AG102,"&lt;&gt;NOR",G102:G102)</f>
        <v>0</v>
      </c>
      <c r="H101" s="158"/>
      <c r="I101" s="158">
        <f>SUM(I102:I102)</f>
        <v>0</v>
      </c>
      <c r="J101" s="158"/>
      <c r="K101" s="158">
        <f>SUM(K102:K102)</f>
        <v>85476.37</v>
      </c>
      <c r="L101" s="158"/>
      <c r="M101" s="158">
        <f>SUM(M102:M102)</f>
        <v>0</v>
      </c>
      <c r="N101" s="157"/>
      <c r="O101" s="157">
        <f>SUM(O102:O102)</f>
        <v>0</v>
      </c>
      <c r="P101" s="157"/>
      <c r="Q101" s="157">
        <f>SUM(Q102:Q102)</f>
        <v>0</v>
      </c>
      <c r="R101" s="158"/>
      <c r="S101" s="158"/>
      <c r="T101" s="159"/>
      <c r="U101" s="153"/>
      <c r="V101" s="153">
        <f>SUM(V102:V102)</f>
        <v>125.56</v>
      </c>
      <c r="W101" s="153"/>
      <c r="X101" s="153"/>
      <c r="Y101" s="153"/>
      <c r="AG101" t="s">
        <v>120</v>
      </c>
    </row>
    <row r="102" spans="1:34" outlineLevel="1" x14ac:dyDescent="0.2">
      <c r="A102" s="168">
        <v>37</v>
      </c>
      <c r="B102" s="169" t="s">
        <v>305</v>
      </c>
      <c r="C102" s="176" t="s">
        <v>306</v>
      </c>
      <c r="D102" s="170" t="s">
        <v>232</v>
      </c>
      <c r="E102" s="171">
        <v>321.94488000000001</v>
      </c>
      <c r="F102" s="172"/>
      <c r="G102" s="173">
        <f>ROUND(E102*F102,2)</f>
        <v>0</v>
      </c>
      <c r="H102" s="172">
        <v>0</v>
      </c>
      <c r="I102" s="173">
        <f>ROUND(E102*H102,2)</f>
        <v>0</v>
      </c>
      <c r="J102" s="172">
        <v>265.5</v>
      </c>
      <c r="K102" s="173">
        <f>ROUND(E102*J102,2)</f>
        <v>85476.37</v>
      </c>
      <c r="L102" s="173">
        <v>21</v>
      </c>
      <c r="M102" s="173">
        <f>G102*(1+L102/100)</f>
        <v>0</v>
      </c>
      <c r="N102" s="171">
        <v>0</v>
      </c>
      <c r="O102" s="171">
        <f>ROUND(E102*N102,2)</f>
        <v>0</v>
      </c>
      <c r="P102" s="171">
        <v>0</v>
      </c>
      <c r="Q102" s="171">
        <f>ROUND(E102*P102,2)</f>
        <v>0</v>
      </c>
      <c r="R102" s="173"/>
      <c r="S102" s="173" t="s">
        <v>124</v>
      </c>
      <c r="T102" s="174" t="s">
        <v>163</v>
      </c>
      <c r="U102" s="152">
        <v>0.39</v>
      </c>
      <c r="V102" s="152">
        <f>ROUND(E102*U102,2)</f>
        <v>125.56</v>
      </c>
      <c r="W102" s="152"/>
      <c r="X102" s="152" t="s">
        <v>307</v>
      </c>
      <c r="Y102" s="152" t="s">
        <v>127</v>
      </c>
      <c r="Z102" s="142"/>
      <c r="AA102" s="142"/>
      <c r="AB102" s="142"/>
      <c r="AC102" s="142"/>
      <c r="AD102" s="142"/>
      <c r="AE102" s="142"/>
      <c r="AF102" s="142"/>
      <c r="AG102" s="142" t="s">
        <v>308</v>
      </c>
      <c r="AH102" s="142"/>
    </row>
    <row r="103" spans="1:34" x14ac:dyDescent="0.2">
      <c r="A103" s="154" t="s">
        <v>119</v>
      </c>
      <c r="B103" s="155" t="s">
        <v>91</v>
      </c>
      <c r="C103" s="175" t="s">
        <v>29</v>
      </c>
      <c r="D103" s="156"/>
      <c r="E103" s="157"/>
      <c r="F103" s="158"/>
      <c r="G103" s="158">
        <f>SUMIF(AG104:AG104,"&lt;&gt;NOR",G104:G104)</f>
        <v>0</v>
      </c>
      <c r="H103" s="158"/>
      <c r="I103" s="158">
        <f>SUM(I104:I104)</f>
        <v>0</v>
      </c>
      <c r="J103" s="158"/>
      <c r="K103" s="158">
        <f>SUM(K104:K104)</f>
        <v>8000</v>
      </c>
      <c r="L103" s="158"/>
      <c r="M103" s="158">
        <f>SUM(M104:M104)</f>
        <v>0</v>
      </c>
      <c r="N103" s="157"/>
      <c r="O103" s="157">
        <f>SUM(O104:O104)</f>
        <v>0</v>
      </c>
      <c r="P103" s="157"/>
      <c r="Q103" s="157">
        <f>SUM(Q104:Q104)</f>
        <v>0</v>
      </c>
      <c r="R103" s="158"/>
      <c r="S103" s="158"/>
      <c r="T103" s="159"/>
      <c r="U103" s="153"/>
      <c r="V103" s="153">
        <f>SUM(V104:V104)</f>
        <v>0</v>
      </c>
      <c r="W103" s="153"/>
      <c r="X103" s="153"/>
      <c r="Y103" s="153"/>
      <c r="AG103" t="s">
        <v>120</v>
      </c>
    </row>
    <row r="104" spans="1:34" outlineLevel="1" x14ac:dyDescent="0.2">
      <c r="A104" s="161">
        <v>38</v>
      </c>
      <c r="B104" s="162" t="s">
        <v>141</v>
      </c>
      <c r="C104" s="177" t="s">
        <v>362</v>
      </c>
      <c r="D104" s="163" t="s">
        <v>153</v>
      </c>
      <c r="E104" s="164">
        <v>1</v>
      </c>
      <c r="F104" s="165"/>
      <c r="G104" s="166">
        <f>ROUND(E104*F104,2)</f>
        <v>0</v>
      </c>
      <c r="H104" s="165">
        <v>0</v>
      </c>
      <c r="I104" s="166">
        <f>ROUND(E104*H104,2)</f>
        <v>0</v>
      </c>
      <c r="J104" s="165">
        <v>8000</v>
      </c>
      <c r="K104" s="166">
        <f>ROUND(E104*J104,2)</f>
        <v>8000</v>
      </c>
      <c r="L104" s="166">
        <v>21</v>
      </c>
      <c r="M104" s="166">
        <f>G104*(1+L104/100)</f>
        <v>0</v>
      </c>
      <c r="N104" s="164">
        <v>0</v>
      </c>
      <c r="O104" s="164">
        <f>ROUND(E104*N104,2)</f>
        <v>0</v>
      </c>
      <c r="P104" s="164">
        <v>0</v>
      </c>
      <c r="Q104" s="164">
        <f>ROUND(E104*P104,2)</f>
        <v>0</v>
      </c>
      <c r="R104" s="166"/>
      <c r="S104" s="166" t="s">
        <v>144</v>
      </c>
      <c r="T104" s="167" t="s">
        <v>125</v>
      </c>
      <c r="U104" s="152">
        <v>0</v>
      </c>
      <c r="V104" s="152">
        <f>ROUND(E104*U104,2)</f>
        <v>0</v>
      </c>
      <c r="W104" s="152"/>
      <c r="X104" s="152" t="s">
        <v>145</v>
      </c>
      <c r="Y104" s="152" t="s">
        <v>127</v>
      </c>
      <c r="Z104" s="142"/>
      <c r="AA104" s="142"/>
      <c r="AB104" s="142"/>
      <c r="AC104" s="142"/>
      <c r="AD104" s="142"/>
      <c r="AE104" s="142"/>
      <c r="AF104" s="142"/>
      <c r="AG104" s="142" t="s">
        <v>146</v>
      </c>
      <c r="AH104" s="142"/>
    </row>
    <row r="105" spans="1:34" x14ac:dyDescent="0.2">
      <c r="A105" s="2"/>
      <c r="B105" s="3"/>
      <c r="C105" s="178"/>
      <c r="D105" s="4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AE105">
        <v>15</v>
      </c>
      <c r="AF105">
        <v>21</v>
      </c>
      <c r="AG105" t="s">
        <v>105</v>
      </c>
    </row>
    <row r="106" spans="1:34" x14ac:dyDescent="0.2">
      <c r="A106" s="145"/>
      <c r="B106" s="146" t="s">
        <v>30</v>
      </c>
      <c r="C106" s="179"/>
      <c r="D106" s="147"/>
      <c r="E106" s="148"/>
      <c r="F106" s="148"/>
      <c r="G106" s="160">
        <f>G8+G27+G35+G90+G101+G103</f>
        <v>0</v>
      </c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AE106">
        <f>SUMIF(L7:L104,AE105,G7:G104)</f>
        <v>0</v>
      </c>
      <c r="AF106">
        <f>SUMIF(L7:L104,AF105,G7:G104)</f>
        <v>0</v>
      </c>
      <c r="AG106" t="s">
        <v>156</v>
      </c>
    </row>
    <row r="107" spans="1:34" x14ac:dyDescent="0.2">
      <c r="A107" s="2"/>
      <c r="B107" s="3"/>
      <c r="C107" s="178"/>
      <c r="D107" s="4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34" x14ac:dyDescent="0.2">
      <c r="A108" s="2"/>
      <c r="B108" s="3"/>
      <c r="C108" s="178"/>
      <c r="D108" s="4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34" x14ac:dyDescent="0.2">
      <c r="A109" s="255" t="s">
        <v>157</v>
      </c>
      <c r="B109" s="255"/>
      <c r="C109" s="256"/>
      <c r="D109" s="4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34" x14ac:dyDescent="0.2">
      <c r="A110" s="257"/>
      <c r="B110" s="258"/>
      <c r="C110" s="259"/>
      <c r="D110" s="258"/>
      <c r="E110" s="258"/>
      <c r="F110" s="258"/>
      <c r="G110" s="260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AG110" t="s">
        <v>158</v>
      </c>
    </row>
    <row r="111" spans="1:34" x14ac:dyDescent="0.2">
      <c r="A111" s="261"/>
      <c r="B111" s="262"/>
      <c r="C111" s="263"/>
      <c r="D111" s="262"/>
      <c r="E111" s="262"/>
      <c r="F111" s="262"/>
      <c r="G111" s="264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34" x14ac:dyDescent="0.2">
      <c r="A112" s="261"/>
      <c r="B112" s="262"/>
      <c r="C112" s="263"/>
      <c r="D112" s="262"/>
      <c r="E112" s="262"/>
      <c r="F112" s="262"/>
      <c r="G112" s="264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33" x14ac:dyDescent="0.2">
      <c r="A113" s="261"/>
      <c r="B113" s="262"/>
      <c r="C113" s="263"/>
      <c r="D113" s="262"/>
      <c r="E113" s="262"/>
      <c r="F113" s="262"/>
      <c r="G113" s="264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33" x14ac:dyDescent="0.2">
      <c r="A114" s="265"/>
      <c r="B114" s="266"/>
      <c r="C114" s="267"/>
      <c r="D114" s="266"/>
      <c r="E114" s="266"/>
      <c r="F114" s="266"/>
      <c r="G114" s="268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33" x14ac:dyDescent="0.2">
      <c r="A115" s="2"/>
      <c r="B115" s="3"/>
      <c r="C115" s="178"/>
      <c r="D115" s="4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33" x14ac:dyDescent="0.2">
      <c r="C116" s="180"/>
      <c r="D116" s="8"/>
      <c r="AG116" t="s">
        <v>159</v>
      </c>
    </row>
  </sheetData>
  <mergeCells count="6">
    <mergeCell ref="A110:G114"/>
    <mergeCell ref="A1:G1"/>
    <mergeCell ref="C2:G2"/>
    <mergeCell ref="C3:G3"/>
    <mergeCell ref="C4:G4"/>
    <mergeCell ref="A109:C109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DDFF1-4D33-4958-8D41-42A5A145F79D}">
  <sheetPr>
    <outlinePr summaryBelow="0"/>
  </sheetPr>
  <dimension ref="A1:BH133"/>
  <sheetViews>
    <sheetView workbookViewId="0">
      <pane ySplit="7" topLeftCell="A8" activePane="bottomLeft" state="frozen"/>
      <selection pane="bottomLeft" activeCell="F118" sqref="F118:F121"/>
    </sheetView>
  </sheetViews>
  <sheetFormatPr defaultRowHeight="12.75" outlineLevelRow="3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5703125" customWidth="1"/>
    <col min="8" max="18" width="0" hidden="1" customWidth="1"/>
    <col min="19" max="19" width="9.28515625" hidden="1" customWidth="1"/>
    <col min="20" max="20" width="9.14062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8" t="s">
        <v>6</v>
      </c>
      <c r="B1" s="248"/>
      <c r="C1" s="248"/>
      <c r="D1" s="248"/>
      <c r="E1" s="248"/>
      <c r="F1" s="248"/>
      <c r="G1" s="248"/>
      <c r="AG1" t="s">
        <v>92</v>
      </c>
    </row>
    <row r="2" spans="1:60" ht="24.95" customHeight="1" x14ac:dyDescent="0.2">
      <c r="A2" s="48" t="s">
        <v>7</v>
      </c>
      <c r="B2" s="47" t="s">
        <v>42</v>
      </c>
      <c r="C2" s="249" t="s">
        <v>43</v>
      </c>
      <c r="D2" s="250"/>
      <c r="E2" s="250"/>
      <c r="F2" s="250"/>
      <c r="G2" s="251"/>
      <c r="AG2" t="s">
        <v>93</v>
      </c>
    </row>
    <row r="3" spans="1:60" ht="24.95" customHeight="1" x14ac:dyDescent="0.2">
      <c r="A3" s="48" t="s">
        <v>8</v>
      </c>
      <c r="B3" s="47" t="s">
        <v>51</v>
      </c>
      <c r="C3" s="249" t="s">
        <v>52</v>
      </c>
      <c r="D3" s="250"/>
      <c r="E3" s="250"/>
      <c r="F3" s="250"/>
      <c r="G3" s="251"/>
      <c r="AC3" s="117" t="s">
        <v>93</v>
      </c>
      <c r="AG3" t="s">
        <v>95</v>
      </c>
    </row>
    <row r="4" spans="1:60" ht="24.95" customHeight="1" x14ac:dyDescent="0.2">
      <c r="A4" s="135" t="s">
        <v>9</v>
      </c>
      <c r="B4" s="136" t="s">
        <v>49</v>
      </c>
      <c r="C4" s="252" t="s">
        <v>50</v>
      </c>
      <c r="D4" s="253"/>
      <c r="E4" s="253"/>
      <c r="F4" s="253"/>
      <c r="G4" s="254"/>
      <c r="AG4" t="s">
        <v>96</v>
      </c>
    </row>
    <row r="5" spans="1:60" x14ac:dyDescent="0.2">
      <c r="D5" s="8"/>
    </row>
    <row r="6" spans="1:60" ht="38.25" x14ac:dyDescent="0.2">
      <c r="A6" s="138" t="s">
        <v>97</v>
      </c>
      <c r="B6" s="140" t="s">
        <v>98</v>
      </c>
      <c r="C6" s="140" t="s">
        <v>99</v>
      </c>
      <c r="D6" s="139" t="s">
        <v>100</v>
      </c>
      <c r="E6" s="138" t="s">
        <v>101</v>
      </c>
      <c r="F6" s="137" t="s">
        <v>102</v>
      </c>
      <c r="G6" s="138" t="s">
        <v>30</v>
      </c>
      <c r="H6" s="141" t="s">
        <v>31</v>
      </c>
      <c r="I6" s="141" t="s">
        <v>103</v>
      </c>
      <c r="J6" s="141" t="s">
        <v>32</v>
      </c>
      <c r="K6" s="141" t="s">
        <v>104</v>
      </c>
      <c r="L6" s="141" t="s">
        <v>105</v>
      </c>
      <c r="M6" s="141" t="s">
        <v>106</v>
      </c>
      <c r="N6" s="141" t="s">
        <v>107</v>
      </c>
      <c r="O6" s="141" t="s">
        <v>108</v>
      </c>
      <c r="P6" s="141" t="s">
        <v>109</v>
      </c>
      <c r="Q6" s="141" t="s">
        <v>110</v>
      </c>
      <c r="R6" s="141" t="s">
        <v>111</v>
      </c>
      <c r="S6" s="141" t="s">
        <v>112</v>
      </c>
      <c r="T6" s="141" t="s">
        <v>113</v>
      </c>
      <c r="U6" s="141" t="s">
        <v>114</v>
      </c>
      <c r="V6" s="141" t="s">
        <v>115</v>
      </c>
      <c r="W6" s="141" t="s">
        <v>116</v>
      </c>
      <c r="X6" s="141" t="s">
        <v>117</v>
      </c>
      <c r="Y6" s="141" t="s">
        <v>118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54" t="s">
        <v>119</v>
      </c>
      <c r="B8" s="155" t="s">
        <v>67</v>
      </c>
      <c r="C8" s="175" t="s">
        <v>68</v>
      </c>
      <c r="D8" s="156"/>
      <c r="E8" s="157"/>
      <c r="F8" s="158"/>
      <c r="G8" s="158">
        <f>SUMIF(AG9:AG29,"&lt;&gt;NOR",G9:G29)</f>
        <v>0</v>
      </c>
      <c r="H8" s="158"/>
      <c r="I8" s="158">
        <f>SUM(I9:I29)</f>
        <v>1361</v>
      </c>
      <c r="J8" s="158"/>
      <c r="K8" s="158">
        <f>SUM(K9:K29)</f>
        <v>194310.97999999998</v>
      </c>
      <c r="L8" s="158"/>
      <c r="M8" s="158">
        <f>SUM(M9:M29)</f>
        <v>0</v>
      </c>
      <c r="N8" s="157"/>
      <c r="O8" s="157">
        <f>SUM(O9:O29)</f>
        <v>0.06</v>
      </c>
      <c r="P8" s="157"/>
      <c r="Q8" s="157">
        <f>SUM(Q9:Q29)</f>
        <v>0</v>
      </c>
      <c r="R8" s="158"/>
      <c r="S8" s="158"/>
      <c r="T8" s="159"/>
      <c r="U8" s="153"/>
      <c r="V8" s="153">
        <f>SUM(V9:V29)</f>
        <v>55.480000000000004</v>
      </c>
      <c r="W8" s="153"/>
      <c r="X8" s="153"/>
      <c r="Y8" s="153"/>
      <c r="AG8" t="s">
        <v>120</v>
      </c>
    </row>
    <row r="9" spans="1:60" outlineLevel="1" x14ac:dyDescent="0.2">
      <c r="A9" s="168">
        <v>1</v>
      </c>
      <c r="B9" s="169" t="s">
        <v>160</v>
      </c>
      <c r="C9" s="176" t="s">
        <v>161</v>
      </c>
      <c r="D9" s="170" t="s">
        <v>162</v>
      </c>
      <c r="E9" s="171">
        <v>11</v>
      </c>
      <c r="F9" s="172"/>
      <c r="G9" s="173">
        <f>ROUND(E9*F9,2)</f>
        <v>0</v>
      </c>
      <c r="H9" s="172">
        <v>0</v>
      </c>
      <c r="I9" s="173">
        <f>ROUND(E9*H9,2)</f>
        <v>0</v>
      </c>
      <c r="J9" s="172">
        <v>732</v>
      </c>
      <c r="K9" s="173">
        <f>ROUND(E9*J9,2)</f>
        <v>8052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/>
      <c r="S9" s="173" t="s">
        <v>124</v>
      </c>
      <c r="T9" s="174" t="s">
        <v>163</v>
      </c>
      <c r="U9" s="152">
        <v>1.55</v>
      </c>
      <c r="V9" s="152">
        <f>ROUND(E9*U9,2)</f>
        <v>17.05</v>
      </c>
      <c r="W9" s="152"/>
      <c r="X9" s="152" t="s">
        <v>145</v>
      </c>
      <c r="Y9" s="152" t="s">
        <v>127</v>
      </c>
      <c r="Z9" s="142"/>
      <c r="AA9" s="142"/>
      <c r="AB9" s="142"/>
      <c r="AC9" s="142"/>
      <c r="AD9" s="142"/>
      <c r="AE9" s="142"/>
      <c r="AF9" s="142"/>
      <c r="AG9" s="142" t="s">
        <v>146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1" x14ac:dyDescent="0.2">
      <c r="A10" s="161">
        <v>2</v>
      </c>
      <c r="B10" s="162" t="s">
        <v>168</v>
      </c>
      <c r="C10" s="177" t="s">
        <v>169</v>
      </c>
      <c r="D10" s="163" t="s">
        <v>162</v>
      </c>
      <c r="E10" s="164">
        <v>123.76</v>
      </c>
      <c r="F10" s="165"/>
      <c r="G10" s="166">
        <f>ROUND(E10*F10,2)</f>
        <v>0</v>
      </c>
      <c r="H10" s="165">
        <v>0</v>
      </c>
      <c r="I10" s="166">
        <f>ROUND(E10*H10,2)</f>
        <v>0</v>
      </c>
      <c r="J10" s="165">
        <v>136</v>
      </c>
      <c r="K10" s="166">
        <f>ROUND(E10*J10,2)</f>
        <v>16831.36</v>
      </c>
      <c r="L10" s="166">
        <v>21</v>
      </c>
      <c r="M10" s="166">
        <f>G10*(1+L10/100)</f>
        <v>0</v>
      </c>
      <c r="N10" s="164">
        <v>0</v>
      </c>
      <c r="O10" s="164">
        <f>ROUND(E10*N10,2)</f>
        <v>0</v>
      </c>
      <c r="P10" s="164">
        <v>0</v>
      </c>
      <c r="Q10" s="164">
        <f>ROUND(E10*P10,2)</f>
        <v>0</v>
      </c>
      <c r="R10" s="166"/>
      <c r="S10" s="166" t="s">
        <v>124</v>
      </c>
      <c r="T10" s="167" t="s">
        <v>163</v>
      </c>
      <c r="U10" s="152">
        <v>0.19</v>
      </c>
      <c r="V10" s="152">
        <f>ROUND(E10*U10,2)</f>
        <v>23.51</v>
      </c>
      <c r="W10" s="152"/>
      <c r="X10" s="152" t="s">
        <v>145</v>
      </c>
      <c r="Y10" s="152" t="s">
        <v>127</v>
      </c>
      <c r="Z10" s="142"/>
      <c r="AA10" s="142"/>
      <c r="AB10" s="142"/>
      <c r="AC10" s="142"/>
      <c r="AD10" s="142"/>
      <c r="AE10" s="142"/>
      <c r="AF10" s="142"/>
      <c r="AG10" s="142" t="s">
        <v>146</v>
      </c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2" x14ac:dyDescent="0.2">
      <c r="A11" s="149"/>
      <c r="B11" s="150"/>
      <c r="C11" s="185" t="s">
        <v>363</v>
      </c>
      <c r="D11" s="181"/>
      <c r="E11" s="182">
        <v>123.76</v>
      </c>
      <c r="F11" s="152"/>
      <c r="G11" s="152"/>
      <c r="H11" s="152"/>
      <c r="I11" s="152"/>
      <c r="J11" s="152"/>
      <c r="K11" s="152"/>
      <c r="L11" s="152"/>
      <c r="M11" s="152"/>
      <c r="N11" s="151"/>
      <c r="O11" s="151"/>
      <c r="P11" s="151"/>
      <c r="Q11" s="151"/>
      <c r="R11" s="152"/>
      <c r="S11" s="152"/>
      <c r="T11" s="152"/>
      <c r="U11" s="152"/>
      <c r="V11" s="152"/>
      <c r="W11" s="152"/>
      <c r="X11" s="152"/>
      <c r="Y11" s="152"/>
      <c r="Z11" s="142"/>
      <c r="AA11" s="142"/>
      <c r="AB11" s="142"/>
      <c r="AC11" s="142"/>
      <c r="AD11" s="142"/>
      <c r="AE11" s="142"/>
      <c r="AF11" s="142"/>
      <c r="AG11" s="142" t="s">
        <v>167</v>
      </c>
      <c r="AH11" s="142">
        <v>0</v>
      </c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168">
        <v>3</v>
      </c>
      <c r="B12" s="169" t="s">
        <v>171</v>
      </c>
      <c r="C12" s="176" t="s">
        <v>172</v>
      </c>
      <c r="D12" s="170" t="s">
        <v>162</v>
      </c>
      <c r="E12" s="171">
        <v>123.76</v>
      </c>
      <c r="F12" s="172"/>
      <c r="G12" s="173">
        <f>ROUND(E12*F12,2)</f>
        <v>0</v>
      </c>
      <c r="H12" s="172">
        <v>0</v>
      </c>
      <c r="I12" s="173">
        <f>ROUND(E12*H12,2)</f>
        <v>0</v>
      </c>
      <c r="J12" s="172">
        <v>44.4</v>
      </c>
      <c r="K12" s="173">
        <f>ROUND(E12*J12,2)</f>
        <v>5494.94</v>
      </c>
      <c r="L12" s="173">
        <v>21</v>
      </c>
      <c r="M12" s="173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3"/>
      <c r="S12" s="173" t="s">
        <v>124</v>
      </c>
      <c r="T12" s="174" t="s">
        <v>163</v>
      </c>
      <c r="U12" s="152">
        <v>5.8000000000000003E-2</v>
      </c>
      <c r="V12" s="152">
        <f>ROUND(E12*U12,2)</f>
        <v>7.18</v>
      </c>
      <c r="W12" s="152"/>
      <c r="X12" s="152" t="s">
        <v>145</v>
      </c>
      <c r="Y12" s="152" t="s">
        <v>127</v>
      </c>
      <c r="Z12" s="142"/>
      <c r="AA12" s="142"/>
      <c r="AB12" s="142"/>
      <c r="AC12" s="142"/>
      <c r="AD12" s="142"/>
      <c r="AE12" s="142"/>
      <c r="AF12" s="142"/>
      <c r="AG12" s="142" t="s">
        <v>146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ht="22.5" outlineLevel="1" x14ac:dyDescent="0.2">
      <c r="A13" s="168">
        <v>4</v>
      </c>
      <c r="B13" s="169" t="s">
        <v>173</v>
      </c>
      <c r="C13" s="176" t="s">
        <v>174</v>
      </c>
      <c r="D13" s="170" t="s">
        <v>162</v>
      </c>
      <c r="E13" s="171">
        <v>123.76</v>
      </c>
      <c r="F13" s="172"/>
      <c r="G13" s="173">
        <f>ROUND(E13*F13,2)</f>
        <v>0</v>
      </c>
      <c r="H13" s="172">
        <v>0</v>
      </c>
      <c r="I13" s="173">
        <f>ROUND(E13*H13,2)</f>
        <v>0</v>
      </c>
      <c r="J13" s="172">
        <v>296</v>
      </c>
      <c r="K13" s="173">
        <f>ROUND(E13*J13,2)</f>
        <v>36632.959999999999</v>
      </c>
      <c r="L13" s="173">
        <v>21</v>
      </c>
      <c r="M13" s="173">
        <f>G13*(1+L13/100)</f>
        <v>0</v>
      </c>
      <c r="N13" s="171">
        <v>0</v>
      </c>
      <c r="O13" s="171">
        <f>ROUND(E13*N13,2)</f>
        <v>0</v>
      </c>
      <c r="P13" s="171">
        <v>0</v>
      </c>
      <c r="Q13" s="171">
        <f>ROUND(E13*P13,2)</f>
        <v>0</v>
      </c>
      <c r="R13" s="173"/>
      <c r="S13" s="173" t="s">
        <v>124</v>
      </c>
      <c r="T13" s="174" t="s">
        <v>163</v>
      </c>
      <c r="U13" s="152">
        <v>0.01</v>
      </c>
      <c r="V13" s="152">
        <f>ROUND(E13*U13,2)</f>
        <v>1.24</v>
      </c>
      <c r="W13" s="152"/>
      <c r="X13" s="152" t="s">
        <v>145</v>
      </c>
      <c r="Y13" s="152" t="s">
        <v>127</v>
      </c>
      <c r="Z13" s="142"/>
      <c r="AA13" s="142"/>
      <c r="AB13" s="142"/>
      <c r="AC13" s="142"/>
      <c r="AD13" s="142"/>
      <c r="AE13" s="142"/>
      <c r="AF13" s="142"/>
      <c r="AG13" s="142" t="s">
        <v>146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 x14ac:dyDescent="0.2">
      <c r="A14" s="161">
        <v>5</v>
      </c>
      <c r="B14" s="162" t="s">
        <v>175</v>
      </c>
      <c r="C14" s="177" t="s">
        <v>176</v>
      </c>
      <c r="D14" s="163" t="s">
        <v>162</v>
      </c>
      <c r="E14" s="164">
        <v>1237.5999999999999</v>
      </c>
      <c r="F14" s="165"/>
      <c r="G14" s="166">
        <f>ROUND(E14*F14,2)</f>
        <v>0</v>
      </c>
      <c r="H14" s="165">
        <v>0</v>
      </c>
      <c r="I14" s="166">
        <f>ROUND(E14*H14,2)</f>
        <v>0</v>
      </c>
      <c r="J14" s="165">
        <v>23.9</v>
      </c>
      <c r="K14" s="166">
        <f>ROUND(E14*J14,2)</f>
        <v>29578.639999999999</v>
      </c>
      <c r="L14" s="166">
        <v>21</v>
      </c>
      <c r="M14" s="166">
        <f>G14*(1+L14/100)</f>
        <v>0</v>
      </c>
      <c r="N14" s="164">
        <v>0</v>
      </c>
      <c r="O14" s="164">
        <f>ROUND(E14*N14,2)</f>
        <v>0</v>
      </c>
      <c r="P14" s="164">
        <v>0</v>
      </c>
      <c r="Q14" s="164">
        <f>ROUND(E14*P14,2)</f>
        <v>0</v>
      </c>
      <c r="R14" s="166"/>
      <c r="S14" s="166" t="s">
        <v>124</v>
      </c>
      <c r="T14" s="167" t="s">
        <v>163</v>
      </c>
      <c r="U14" s="152">
        <v>0</v>
      </c>
      <c r="V14" s="152">
        <f>ROUND(E14*U14,2)</f>
        <v>0</v>
      </c>
      <c r="W14" s="152"/>
      <c r="X14" s="152" t="s">
        <v>145</v>
      </c>
      <c r="Y14" s="152" t="s">
        <v>127</v>
      </c>
      <c r="Z14" s="142"/>
      <c r="AA14" s="142"/>
      <c r="AB14" s="142"/>
      <c r="AC14" s="142"/>
      <c r="AD14" s="142"/>
      <c r="AE14" s="142"/>
      <c r="AF14" s="142"/>
      <c r="AG14" s="142" t="s">
        <v>146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2" x14ac:dyDescent="0.2">
      <c r="A15" s="149"/>
      <c r="B15" s="150"/>
      <c r="C15" s="185" t="s">
        <v>364</v>
      </c>
      <c r="D15" s="181"/>
      <c r="E15" s="182">
        <v>1237.5999999999999</v>
      </c>
      <c r="F15" s="152"/>
      <c r="G15" s="152"/>
      <c r="H15" s="152"/>
      <c r="I15" s="152"/>
      <c r="J15" s="152"/>
      <c r="K15" s="152"/>
      <c r="L15" s="152"/>
      <c r="M15" s="152"/>
      <c r="N15" s="151"/>
      <c r="O15" s="151"/>
      <c r="P15" s="151"/>
      <c r="Q15" s="151"/>
      <c r="R15" s="152"/>
      <c r="S15" s="152"/>
      <c r="T15" s="152"/>
      <c r="U15" s="152"/>
      <c r="V15" s="152"/>
      <c r="W15" s="152"/>
      <c r="X15" s="152"/>
      <c r="Y15" s="152"/>
      <c r="Z15" s="142"/>
      <c r="AA15" s="142"/>
      <c r="AB15" s="142"/>
      <c r="AC15" s="142"/>
      <c r="AD15" s="142"/>
      <c r="AE15" s="142"/>
      <c r="AF15" s="142"/>
      <c r="AG15" s="142" t="s">
        <v>167</v>
      </c>
      <c r="AH15" s="142">
        <v>0</v>
      </c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1" x14ac:dyDescent="0.2">
      <c r="A16" s="161">
        <v>6</v>
      </c>
      <c r="B16" s="162" t="s">
        <v>365</v>
      </c>
      <c r="C16" s="177" t="s">
        <v>366</v>
      </c>
      <c r="D16" s="163" t="s">
        <v>182</v>
      </c>
      <c r="E16" s="164">
        <v>4</v>
      </c>
      <c r="F16" s="165"/>
      <c r="G16" s="166">
        <f>ROUND(E16*F16,2)</f>
        <v>0</v>
      </c>
      <c r="H16" s="165">
        <v>123.99</v>
      </c>
      <c r="I16" s="166">
        <f>ROUND(E16*H16,2)</f>
        <v>495.96</v>
      </c>
      <c r="J16" s="165">
        <v>513.01</v>
      </c>
      <c r="K16" s="166">
        <f>ROUND(E16*J16,2)</f>
        <v>2052.04</v>
      </c>
      <c r="L16" s="166">
        <v>21</v>
      </c>
      <c r="M16" s="166">
        <f>G16*(1+L16/100)</f>
        <v>0</v>
      </c>
      <c r="N16" s="164">
        <v>9.4000000000000004E-3</v>
      </c>
      <c r="O16" s="164">
        <f>ROUND(E16*N16,2)</f>
        <v>0.04</v>
      </c>
      <c r="P16" s="164">
        <v>0</v>
      </c>
      <c r="Q16" s="164">
        <f>ROUND(E16*P16,2)</f>
        <v>0</v>
      </c>
      <c r="R16" s="166"/>
      <c r="S16" s="166" t="s">
        <v>124</v>
      </c>
      <c r="T16" s="167" t="s">
        <v>163</v>
      </c>
      <c r="U16" s="152">
        <v>0.86399999999999999</v>
      </c>
      <c r="V16" s="152">
        <f>ROUND(E16*U16,2)</f>
        <v>3.46</v>
      </c>
      <c r="W16" s="152"/>
      <c r="X16" s="152" t="s">
        <v>145</v>
      </c>
      <c r="Y16" s="152" t="s">
        <v>127</v>
      </c>
      <c r="Z16" s="142"/>
      <c r="AA16" s="142"/>
      <c r="AB16" s="142"/>
      <c r="AC16" s="142"/>
      <c r="AD16" s="142"/>
      <c r="AE16" s="142"/>
      <c r="AF16" s="142"/>
      <c r="AG16" s="142" t="s">
        <v>146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34" outlineLevel="2" x14ac:dyDescent="0.2">
      <c r="A17" s="149"/>
      <c r="B17" s="150"/>
      <c r="C17" s="269" t="s">
        <v>367</v>
      </c>
      <c r="D17" s="270"/>
      <c r="E17" s="270"/>
      <c r="F17" s="270"/>
      <c r="G17" s="270"/>
      <c r="H17" s="152"/>
      <c r="I17" s="152"/>
      <c r="J17" s="152"/>
      <c r="K17" s="152"/>
      <c r="L17" s="152"/>
      <c r="M17" s="152"/>
      <c r="N17" s="151"/>
      <c r="O17" s="151"/>
      <c r="P17" s="151"/>
      <c r="Q17" s="151"/>
      <c r="R17" s="152"/>
      <c r="S17" s="152"/>
      <c r="T17" s="152"/>
      <c r="U17" s="152"/>
      <c r="V17" s="152"/>
      <c r="W17" s="152"/>
      <c r="X17" s="152"/>
      <c r="Y17" s="152"/>
      <c r="Z17" s="142"/>
      <c r="AA17" s="142"/>
      <c r="AB17" s="142"/>
      <c r="AC17" s="142"/>
      <c r="AD17" s="142"/>
      <c r="AE17" s="142"/>
      <c r="AF17" s="142"/>
      <c r="AG17" s="142" t="s">
        <v>134</v>
      </c>
      <c r="AH17" s="142"/>
    </row>
    <row r="18" spans="1:34" outlineLevel="2" x14ac:dyDescent="0.2">
      <c r="A18" s="149"/>
      <c r="B18" s="150"/>
      <c r="C18" s="185" t="s">
        <v>368</v>
      </c>
      <c r="D18" s="181"/>
      <c r="E18" s="182">
        <v>4</v>
      </c>
      <c r="F18" s="152"/>
      <c r="G18" s="152"/>
      <c r="H18" s="152"/>
      <c r="I18" s="152"/>
      <c r="J18" s="152"/>
      <c r="K18" s="152"/>
      <c r="L18" s="152"/>
      <c r="M18" s="152"/>
      <c r="N18" s="151"/>
      <c r="O18" s="151"/>
      <c r="P18" s="151"/>
      <c r="Q18" s="151"/>
      <c r="R18" s="152"/>
      <c r="S18" s="152"/>
      <c r="T18" s="152"/>
      <c r="U18" s="152"/>
      <c r="V18" s="152"/>
      <c r="W18" s="152"/>
      <c r="X18" s="152"/>
      <c r="Y18" s="152"/>
      <c r="Z18" s="142"/>
      <c r="AA18" s="142"/>
      <c r="AB18" s="142"/>
      <c r="AC18" s="142"/>
      <c r="AD18" s="142"/>
      <c r="AE18" s="142"/>
      <c r="AF18" s="142"/>
      <c r="AG18" s="142" t="s">
        <v>167</v>
      </c>
      <c r="AH18" s="142">
        <v>0</v>
      </c>
    </row>
    <row r="19" spans="1:34" outlineLevel="1" x14ac:dyDescent="0.2">
      <c r="A19" s="161">
        <v>7</v>
      </c>
      <c r="B19" s="162" t="s">
        <v>369</v>
      </c>
      <c r="C19" s="177" t="s">
        <v>370</v>
      </c>
      <c r="D19" s="163" t="s">
        <v>182</v>
      </c>
      <c r="E19" s="164">
        <v>4</v>
      </c>
      <c r="F19" s="165"/>
      <c r="G19" s="166">
        <f>ROUND(E19*F19,2)</f>
        <v>0</v>
      </c>
      <c r="H19" s="165">
        <v>0</v>
      </c>
      <c r="I19" s="166">
        <f>ROUND(E19*H19,2)</f>
        <v>0</v>
      </c>
      <c r="J19" s="165">
        <v>192.5</v>
      </c>
      <c r="K19" s="166">
        <f>ROUND(E19*J19,2)</f>
        <v>770</v>
      </c>
      <c r="L19" s="166">
        <v>21</v>
      </c>
      <c r="M19" s="166">
        <f>G19*(1+L19/100)</f>
        <v>0</v>
      </c>
      <c r="N19" s="164">
        <v>0</v>
      </c>
      <c r="O19" s="164">
        <f>ROUND(E19*N19,2)</f>
        <v>0</v>
      </c>
      <c r="P19" s="164">
        <v>0</v>
      </c>
      <c r="Q19" s="164">
        <f>ROUND(E19*P19,2)</f>
        <v>0</v>
      </c>
      <c r="R19" s="166"/>
      <c r="S19" s="166" t="s">
        <v>124</v>
      </c>
      <c r="T19" s="167" t="s">
        <v>163</v>
      </c>
      <c r="U19" s="152">
        <v>0.371</v>
      </c>
      <c r="V19" s="152">
        <f>ROUND(E19*U19,2)</f>
        <v>1.48</v>
      </c>
      <c r="W19" s="152"/>
      <c r="X19" s="152" t="s">
        <v>145</v>
      </c>
      <c r="Y19" s="152" t="s">
        <v>127</v>
      </c>
      <c r="Z19" s="142"/>
      <c r="AA19" s="142"/>
      <c r="AB19" s="142"/>
      <c r="AC19" s="142"/>
      <c r="AD19" s="142"/>
      <c r="AE19" s="142"/>
      <c r="AF19" s="142"/>
      <c r="AG19" s="142" t="s">
        <v>146</v>
      </c>
      <c r="AH19" s="142"/>
    </row>
    <row r="20" spans="1:34" outlineLevel="2" x14ac:dyDescent="0.2">
      <c r="A20" s="149"/>
      <c r="B20" s="150"/>
      <c r="C20" s="269" t="s">
        <v>367</v>
      </c>
      <c r="D20" s="270"/>
      <c r="E20" s="270"/>
      <c r="F20" s="270"/>
      <c r="G20" s="270"/>
      <c r="H20" s="152"/>
      <c r="I20" s="152"/>
      <c r="J20" s="152"/>
      <c r="K20" s="152"/>
      <c r="L20" s="152"/>
      <c r="M20" s="152"/>
      <c r="N20" s="151"/>
      <c r="O20" s="151"/>
      <c r="P20" s="151"/>
      <c r="Q20" s="151"/>
      <c r="R20" s="152"/>
      <c r="S20" s="152"/>
      <c r="T20" s="152"/>
      <c r="U20" s="152"/>
      <c r="V20" s="152"/>
      <c r="W20" s="152"/>
      <c r="X20" s="152"/>
      <c r="Y20" s="152"/>
      <c r="Z20" s="142"/>
      <c r="AA20" s="142"/>
      <c r="AB20" s="142"/>
      <c r="AC20" s="142"/>
      <c r="AD20" s="142"/>
      <c r="AE20" s="142"/>
      <c r="AF20" s="142"/>
      <c r="AG20" s="142" t="s">
        <v>134</v>
      </c>
      <c r="AH20" s="142"/>
    </row>
    <row r="21" spans="1:34" ht="22.5" outlineLevel="1" x14ac:dyDescent="0.2">
      <c r="A21" s="168">
        <v>8</v>
      </c>
      <c r="B21" s="169" t="s">
        <v>178</v>
      </c>
      <c r="C21" s="176" t="s">
        <v>179</v>
      </c>
      <c r="D21" s="170" t="s">
        <v>162</v>
      </c>
      <c r="E21" s="171">
        <v>123.76</v>
      </c>
      <c r="F21" s="172"/>
      <c r="G21" s="173">
        <f>ROUND(E21*F21,2)</f>
        <v>0</v>
      </c>
      <c r="H21" s="172">
        <v>0</v>
      </c>
      <c r="I21" s="173">
        <f>ROUND(E21*H21,2)</f>
        <v>0</v>
      </c>
      <c r="J21" s="172">
        <v>513</v>
      </c>
      <c r="K21" s="173">
        <f>ROUND(E21*J21,2)</f>
        <v>63488.88</v>
      </c>
      <c r="L21" s="173">
        <v>21</v>
      </c>
      <c r="M21" s="173">
        <f>G21*(1+L21/100)</f>
        <v>0</v>
      </c>
      <c r="N21" s="171">
        <v>0</v>
      </c>
      <c r="O21" s="171">
        <f>ROUND(E21*N21,2)</f>
        <v>0</v>
      </c>
      <c r="P21" s="171">
        <v>0</v>
      </c>
      <c r="Q21" s="171">
        <f>ROUND(E21*P21,2)</f>
        <v>0</v>
      </c>
      <c r="R21" s="173"/>
      <c r="S21" s="173" t="s">
        <v>124</v>
      </c>
      <c r="T21" s="174" t="s">
        <v>163</v>
      </c>
      <c r="U21" s="152">
        <v>0</v>
      </c>
      <c r="V21" s="152">
        <f>ROUND(E21*U21,2)</f>
        <v>0</v>
      </c>
      <c r="W21" s="152"/>
      <c r="X21" s="152" t="s">
        <v>145</v>
      </c>
      <c r="Y21" s="152" t="s">
        <v>127</v>
      </c>
      <c r="Z21" s="142"/>
      <c r="AA21" s="142"/>
      <c r="AB21" s="142"/>
      <c r="AC21" s="142"/>
      <c r="AD21" s="142"/>
      <c r="AE21" s="142"/>
      <c r="AF21" s="142"/>
      <c r="AG21" s="142" t="s">
        <v>146</v>
      </c>
      <c r="AH21" s="142"/>
    </row>
    <row r="22" spans="1:34" outlineLevel="1" x14ac:dyDescent="0.2">
      <c r="A22" s="161">
        <v>9</v>
      </c>
      <c r="B22" s="162" t="s">
        <v>180</v>
      </c>
      <c r="C22" s="177" t="s">
        <v>181</v>
      </c>
      <c r="D22" s="163" t="s">
        <v>182</v>
      </c>
      <c r="E22" s="164">
        <v>156</v>
      </c>
      <c r="F22" s="165"/>
      <c r="G22" s="166">
        <f>ROUND(E22*F22,2)</f>
        <v>0</v>
      </c>
      <c r="H22" s="165">
        <v>0</v>
      </c>
      <c r="I22" s="166">
        <f>ROUND(E22*H22,2)</f>
        <v>0</v>
      </c>
      <c r="J22" s="165">
        <v>9.1999999999999993</v>
      </c>
      <c r="K22" s="166">
        <f>ROUND(E22*J22,2)</f>
        <v>1435.2</v>
      </c>
      <c r="L22" s="166">
        <v>21</v>
      </c>
      <c r="M22" s="166">
        <f>G22*(1+L22/100)</f>
        <v>0</v>
      </c>
      <c r="N22" s="164">
        <v>0</v>
      </c>
      <c r="O22" s="164">
        <f>ROUND(E22*N22,2)</f>
        <v>0</v>
      </c>
      <c r="P22" s="164">
        <v>0</v>
      </c>
      <c r="Q22" s="164">
        <f>ROUND(E22*P22,2)</f>
        <v>0</v>
      </c>
      <c r="R22" s="166"/>
      <c r="S22" s="166" t="s">
        <v>124</v>
      </c>
      <c r="T22" s="167" t="s">
        <v>163</v>
      </c>
      <c r="U22" s="152">
        <v>0.01</v>
      </c>
      <c r="V22" s="152">
        <f>ROUND(E22*U22,2)</f>
        <v>1.56</v>
      </c>
      <c r="W22" s="152"/>
      <c r="X22" s="152" t="s">
        <v>145</v>
      </c>
      <c r="Y22" s="152" t="s">
        <v>127</v>
      </c>
      <c r="Z22" s="142"/>
      <c r="AA22" s="142"/>
      <c r="AB22" s="142"/>
      <c r="AC22" s="142"/>
      <c r="AD22" s="142"/>
      <c r="AE22" s="142"/>
      <c r="AF22" s="142"/>
      <c r="AG22" s="142" t="s">
        <v>146</v>
      </c>
      <c r="AH22" s="142"/>
    </row>
    <row r="23" spans="1:34" outlineLevel="2" x14ac:dyDescent="0.2">
      <c r="A23" s="149"/>
      <c r="B23" s="150"/>
      <c r="C23" s="185" t="s">
        <v>371</v>
      </c>
      <c r="D23" s="181"/>
      <c r="E23" s="182">
        <v>55</v>
      </c>
      <c r="F23" s="152"/>
      <c r="G23" s="152"/>
      <c r="H23" s="152"/>
      <c r="I23" s="152"/>
      <c r="J23" s="152"/>
      <c r="K23" s="152"/>
      <c r="L23" s="152"/>
      <c r="M23" s="152"/>
      <c r="N23" s="151"/>
      <c r="O23" s="151"/>
      <c r="P23" s="151"/>
      <c r="Q23" s="151"/>
      <c r="R23" s="152"/>
      <c r="S23" s="152"/>
      <c r="T23" s="152"/>
      <c r="U23" s="152"/>
      <c r="V23" s="152"/>
      <c r="W23" s="152"/>
      <c r="X23" s="152"/>
      <c r="Y23" s="152"/>
      <c r="Z23" s="142"/>
      <c r="AA23" s="142"/>
      <c r="AB23" s="142"/>
      <c r="AC23" s="142"/>
      <c r="AD23" s="142"/>
      <c r="AE23" s="142"/>
      <c r="AF23" s="142"/>
      <c r="AG23" s="142" t="s">
        <v>167</v>
      </c>
      <c r="AH23" s="142">
        <v>0</v>
      </c>
    </row>
    <row r="24" spans="1:34" outlineLevel="3" x14ac:dyDescent="0.2">
      <c r="A24" s="149"/>
      <c r="B24" s="150"/>
      <c r="C24" s="185" t="s">
        <v>372</v>
      </c>
      <c r="D24" s="181"/>
      <c r="E24" s="182"/>
      <c r="F24" s="152"/>
      <c r="G24" s="152"/>
      <c r="H24" s="152"/>
      <c r="I24" s="152"/>
      <c r="J24" s="152"/>
      <c r="K24" s="152"/>
      <c r="L24" s="152"/>
      <c r="M24" s="152"/>
      <c r="N24" s="151"/>
      <c r="O24" s="151"/>
      <c r="P24" s="151"/>
      <c r="Q24" s="151"/>
      <c r="R24" s="152"/>
      <c r="S24" s="152"/>
      <c r="T24" s="152"/>
      <c r="U24" s="152"/>
      <c r="V24" s="152"/>
      <c r="W24" s="152"/>
      <c r="X24" s="152"/>
      <c r="Y24" s="152"/>
      <c r="Z24" s="142"/>
      <c r="AA24" s="142"/>
      <c r="AB24" s="142"/>
      <c r="AC24" s="142"/>
      <c r="AD24" s="142"/>
      <c r="AE24" s="142"/>
      <c r="AF24" s="142"/>
      <c r="AG24" s="142" t="s">
        <v>167</v>
      </c>
      <c r="AH24" s="142">
        <v>0</v>
      </c>
    </row>
    <row r="25" spans="1:34" outlineLevel="3" x14ac:dyDescent="0.2">
      <c r="A25" s="149"/>
      <c r="B25" s="150"/>
      <c r="C25" s="185" t="s">
        <v>373</v>
      </c>
      <c r="D25" s="181"/>
      <c r="E25" s="182"/>
      <c r="F25" s="152"/>
      <c r="G25" s="152"/>
      <c r="H25" s="152"/>
      <c r="I25" s="152"/>
      <c r="J25" s="152"/>
      <c r="K25" s="152"/>
      <c r="L25" s="152"/>
      <c r="M25" s="152"/>
      <c r="N25" s="151"/>
      <c r="O25" s="151"/>
      <c r="P25" s="151"/>
      <c r="Q25" s="151"/>
      <c r="R25" s="152"/>
      <c r="S25" s="152"/>
      <c r="T25" s="152"/>
      <c r="U25" s="152"/>
      <c r="V25" s="152"/>
      <c r="W25" s="152"/>
      <c r="X25" s="152"/>
      <c r="Y25" s="152"/>
      <c r="Z25" s="142"/>
      <c r="AA25" s="142"/>
      <c r="AB25" s="142"/>
      <c r="AC25" s="142"/>
      <c r="AD25" s="142"/>
      <c r="AE25" s="142"/>
      <c r="AF25" s="142"/>
      <c r="AG25" s="142" t="s">
        <v>167</v>
      </c>
      <c r="AH25" s="142">
        <v>0</v>
      </c>
    </row>
    <row r="26" spans="1:34" outlineLevel="3" x14ac:dyDescent="0.2">
      <c r="A26" s="149"/>
      <c r="B26" s="150"/>
      <c r="C26" s="185" t="s">
        <v>374</v>
      </c>
      <c r="D26" s="181"/>
      <c r="E26" s="182">
        <v>93</v>
      </c>
      <c r="F26" s="152"/>
      <c r="G26" s="152"/>
      <c r="H26" s="152"/>
      <c r="I26" s="152"/>
      <c r="J26" s="152"/>
      <c r="K26" s="152"/>
      <c r="L26" s="152"/>
      <c r="M26" s="152"/>
      <c r="N26" s="151"/>
      <c r="O26" s="151"/>
      <c r="P26" s="151"/>
      <c r="Q26" s="151"/>
      <c r="R26" s="152"/>
      <c r="S26" s="152"/>
      <c r="T26" s="152"/>
      <c r="U26" s="152"/>
      <c r="V26" s="152"/>
      <c r="W26" s="152"/>
      <c r="X26" s="152"/>
      <c r="Y26" s="152"/>
      <c r="Z26" s="142"/>
      <c r="AA26" s="142"/>
      <c r="AB26" s="142"/>
      <c r="AC26" s="142"/>
      <c r="AD26" s="142"/>
      <c r="AE26" s="142"/>
      <c r="AF26" s="142"/>
      <c r="AG26" s="142" t="s">
        <v>167</v>
      </c>
      <c r="AH26" s="142">
        <v>0</v>
      </c>
    </row>
    <row r="27" spans="1:34" outlineLevel="3" x14ac:dyDescent="0.2">
      <c r="A27" s="149"/>
      <c r="B27" s="150"/>
      <c r="C27" s="185" t="s">
        <v>375</v>
      </c>
      <c r="D27" s="181"/>
      <c r="E27" s="182">
        <v>8</v>
      </c>
      <c r="F27" s="152"/>
      <c r="G27" s="152"/>
      <c r="H27" s="152"/>
      <c r="I27" s="152"/>
      <c r="J27" s="152"/>
      <c r="K27" s="152"/>
      <c r="L27" s="152"/>
      <c r="M27" s="152"/>
      <c r="N27" s="151"/>
      <c r="O27" s="151"/>
      <c r="P27" s="151"/>
      <c r="Q27" s="151"/>
      <c r="R27" s="152"/>
      <c r="S27" s="152"/>
      <c r="T27" s="152"/>
      <c r="U27" s="152"/>
      <c r="V27" s="152"/>
      <c r="W27" s="152"/>
      <c r="X27" s="152"/>
      <c r="Y27" s="152"/>
      <c r="Z27" s="142"/>
      <c r="AA27" s="142"/>
      <c r="AB27" s="142"/>
      <c r="AC27" s="142"/>
      <c r="AD27" s="142"/>
      <c r="AE27" s="142"/>
      <c r="AF27" s="142"/>
      <c r="AG27" s="142" t="s">
        <v>167</v>
      </c>
      <c r="AH27" s="142">
        <v>0</v>
      </c>
    </row>
    <row r="28" spans="1:34" outlineLevel="3" x14ac:dyDescent="0.2">
      <c r="A28" s="149"/>
      <c r="B28" s="150"/>
      <c r="C28" s="185" t="s">
        <v>188</v>
      </c>
      <c r="D28" s="181"/>
      <c r="E28" s="182"/>
      <c r="F28" s="152"/>
      <c r="G28" s="152"/>
      <c r="H28" s="152"/>
      <c r="I28" s="152"/>
      <c r="J28" s="152"/>
      <c r="K28" s="152"/>
      <c r="L28" s="152"/>
      <c r="M28" s="152"/>
      <c r="N28" s="151"/>
      <c r="O28" s="151"/>
      <c r="P28" s="151"/>
      <c r="Q28" s="151"/>
      <c r="R28" s="152"/>
      <c r="S28" s="152"/>
      <c r="T28" s="152"/>
      <c r="U28" s="152"/>
      <c r="V28" s="152"/>
      <c r="W28" s="152"/>
      <c r="X28" s="152"/>
      <c r="Y28" s="152"/>
      <c r="Z28" s="142"/>
      <c r="AA28" s="142"/>
      <c r="AB28" s="142"/>
      <c r="AC28" s="142"/>
      <c r="AD28" s="142"/>
      <c r="AE28" s="142"/>
      <c r="AF28" s="142"/>
      <c r="AG28" s="142" t="s">
        <v>167</v>
      </c>
      <c r="AH28" s="142">
        <v>0</v>
      </c>
    </row>
    <row r="29" spans="1:34" ht="22.5" outlineLevel="1" x14ac:dyDescent="0.2">
      <c r="A29" s="168">
        <v>10</v>
      </c>
      <c r="B29" s="169" t="s">
        <v>376</v>
      </c>
      <c r="C29" s="176" t="s">
        <v>377</v>
      </c>
      <c r="D29" s="170" t="s">
        <v>153</v>
      </c>
      <c r="E29" s="171">
        <v>8</v>
      </c>
      <c r="F29" s="172"/>
      <c r="G29" s="173">
        <f>ROUND(E29*F29,2)</f>
        <v>0</v>
      </c>
      <c r="H29" s="172">
        <v>108.13</v>
      </c>
      <c r="I29" s="173">
        <f>ROUND(E29*H29,2)</f>
        <v>865.04</v>
      </c>
      <c r="J29" s="172">
        <v>3746.87</v>
      </c>
      <c r="K29" s="173">
        <f>ROUND(E29*J29,2)</f>
        <v>29974.959999999999</v>
      </c>
      <c r="L29" s="173">
        <v>21</v>
      </c>
      <c r="M29" s="173">
        <f>G29*(1+L29/100)</f>
        <v>0</v>
      </c>
      <c r="N29" s="171">
        <v>3.0400000000000002E-3</v>
      </c>
      <c r="O29" s="171">
        <f>ROUND(E29*N29,2)</f>
        <v>0.02</v>
      </c>
      <c r="P29" s="171">
        <v>0</v>
      </c>
      <c r="Q29" s="171">
        <f>ROUND(E29*P29,2)</f>
        <v>0</v>
      </c>
      <c r="R29" s="173"/>
      <c r="S29" s="173" t="s">
        <v>124</v>
      </c>
      <c r="T29" s="174" t="s">
        <v>163</v>
      </c>
      <c r="U29" s="152">
        <v>0</v>
      </c>
      <c r="V29" s="152">
        <f>ROUND(E29*U29,2)</f>
        <v>0</v>
      </c>
      <c r="W29" s="152"/>
      <c r="X29" s="152" t="s">
        <v>197</v>
      </c>
      <c r="Y29" s="152" t="s">
        <v>127</v>
      </c>
      <c r="Z29" s="142"/>
      <c r="AA29" s="142"/>
      <c r="AB29" s="142"/>
      <c r="AC29" s="142"/>
      <c r="AD29" s="142"/>
      <c r="AE29" s="142"/>
      <c r="AF29" s="142"/>
      <c r="AG29" s="142" t="s">
        <v>198</v>
      </c>
      <c r="AH29" s="142"/>
    </row>
    <row r="30" spans="1:34" x14ac:dyDescent="0.2">
      <c r="A30" s="154" t="s">
        <v>119</v>
      </c>
      <c r="B30" s="155" t="s">
        <v>69</v>
      </c>
      <c r="C30" s="175" t="s">
        <v>70</v>
      </c>
      <c r="D30" s="156"/>
      <c r="E30" s="157"/>
      <c r="F30" s="158"/>
      <c r="G30" s="158">
        <f>SUMIF(AG31:AG32,"&lt;&gt;NOR",G31:G32)</f>
        <v>0</v>
      </c>
      <c r="H30" s="158"/>
      <c r="I30" s="158">
        <f>SUM(I31:I32)</f>
        <v>2353.8000000000002</v>
      </c>
      <c r="J30" s="158"/>
      <c r="K30" s="158">
        <f>SUM(K31:K32)</f>
        <v>5806.2</v>
      </c>
      <c r="L30" s="158"/>
      <c r="M30" s="158">
        <f>SUM(M31:M32)</f>
        <v>0</v>
      </c>
      <c r="N30" s="157"/>
      <c r="O30" s="157">
        <f>SUM(O31:O32)</f>
        <v>0.03</v>
      </c>
      <c r="P30" s="157"/>
      <c r="Q30" s="157">
        <f>SUM(Q31:Q32)</f>
        <v>0</v>
      </c>
      <c r="R30" s="158"/>
      <c r="S30" s="158"/>
      <c r="T30" s="159"/>
      <c r="U30" s="153"/>
      <c r="V30" s="153">
        <f>SUM(V31:V32)</f>
        <v>5.4</v>
      </c>
      <c r="W30" s="153"/>
      <c r="X30" s="153"/>
      <c r="Y30" s="153"/>
      <c r="AG30" t="s">
        <v>120</v>
      </c>
    </row>
    <row r="31" spans="1:34" outlineLevel="1" x14ac:dyDescent="0.2">
      <c r="A31" s="161">
        <v>11</v>
      </c>
      <c r="B31" s="162" t="s">
        <v>191</v>
      </c>
      <c r="C31" s="177" t="s">
        <v>192</v>
      </c>
      <c r="D31" s="163" t="s">
        <v>182</v>
      </c>
      <c r="E31" s="164">
        <v>60</v>
      </c>
      <c r="F31" s="165"/>
      <c r="G31" s="166">
        <f>ROUND(E31*F31,2)</f>
        <v>0</v>
      </c>
      <c r="H31" s="165">
        <v>39.229999999999997</v>
      </c>
      <c r="I31" s="166">
        <f>ROUND(E31*H31,2)</f>
        <v>2353.8000000000002</v>
      </c>
      <c r="J31" s="165">
        <v>96.77</v>
      </c>
      <c r="K31" s="166">
        <f>ROUND(E31*J31,2)</f>
        <v>5806.2</v>
      </c>
      <c r="L31" s="166">
        <v>21</v>
      </c>
      <c r="M31" s="166">
        <f>G31*(1+L31/100)</f>
        <v>0</v>
      </c>
      <c r="N31" s="164">
        <v>5.0000000000000001E-4</v>
      </c>
      <c r="O31" s="164">
        <f>ROUND(E31*N31,2)</f>
        <v>0.03</v>
      </c>
      <c r="P31" s="164">
        <v>0</v>
      </c>
      <c r="Q31" s="164">
        <f>ROUND(E31*P31,2)</f>
        <v>0</v>
      </c>
      <c r="R31" s="166"/>
      <c r="S31" s="166" t="s">
        <v>124</v>
      </c>
      <c r="T31" s="167" t="s">
        <v>163</v>
      </c>
      <c r="U31" s="152">
        <v>0.09</v>
      </c>
      <c r="V31" s="152">
        <f>ROUND(E31*U31,2)</f>
        <v>5.4</v>
      </c>
      <c r="W31" s="152"/>
      <c r="X31" s="152" t="s">
        <v>145</v>
      </c>
      <c r="Y31" s="152" t="s">
        <v>127</v>
      </c>
      <c r="Z31" s="142"/>
      <c r="AA31" s="142"/>
      <c r="AB31" s="142"/>
      <c r="AC31" s="142"/>
      <c r="AD31" s="142"/>
      <c r="AE31" s="142"/>
      <c r="AF31" s="142"/>
      <c r="AG31" s="142" t="s">
        <v>146</v>
      </c>
      <c r="AH31" s="142"/>
    </row>
    <row r="32" spans="1:34" outlineLevel="2" x14ac:dyDescent="0.2">
      <c r="A32" s="149"/>
      <c r="B32" s="150"/>
      <c r="C32" s="185" t="s">
        <v>378</v>
      </c>
      <c r="D32" s="181"/>
      <c r="E32" s="182">
        <v>60</v>
      </c>
      <c r="F32" s="152"/>
      <c r="G32" s="152"/>
      <c r="H32" s="152"/>
      <c r="I32" s="152"/>
      <c r="J32" s="152"/>
      <c r="K32" s="152"/>
      <c r="L32" s="152"/>
      <c r="M32" s="152"/>
      <c r="N32" s="151"/>
      <c r="O32" s="151"/>
      <c r="P32" s="151"/>
      <c r="Q32" s="151"/>
      <c r="R32" s="152"/>
      <c r="S32" s="152"/>
      <c r="T32" s="152"/>
      <c r="U32" s="152"/>
      <c r="V32" s="152"/>
      <c r="W32" s="152"/>
      <c r="X32" s="152"/>
      <c r="Y32" s="152"/>
      <c r="Z32" s="142"/>
      <c r="AA32" s="142"/>
      <c r="AB32" s="142"/>
      <c r="AC32" s="142"/>
      <c r="AD32" s="142"/>
      <c r="AE32" s="142"/>
      <c r="AF32" s="142"/>
      <c r="AG32" s="142" t="s">
        <v>167</v>
      </c>
      <c r="AH32" s="142">
        <v>0</v>
      </c>
    </row>
    <row r="33" spans="1:34" x14ac:dyDescent="0.2">
      <c r="A33" s="154" t="s">
        <v>119</v>
      </c>
      <c r="B33" s="155" t="s">
        <v>73</v>
      </c>
      <c r="C33" s="175" t="s">
        <v>74</v>
      </c>
      <c r="D33" s="156"/>
      <c r="E33" s="157"/>
      <c r="F33" s="158"/>
      <c r="G33" s="158">
        <f>SUMIF(AG34:AG90,"&lt;&gt;NOR",G34:G90)</f>
        <v>0</v>
      </c>
      <c r="H33" s="158"/>
      <c r="I33" s="158">
        <f>SUM(I34:I90)</f>
        <v>233785.38999999998</v>
      </c>
      <c r="J33" s="158"/>
      <c r="K33" s="158">
        <f>SUM(K34:K90)</f>
        <v>83581.7</v>
      </c>
      <c r="L33" s="158"/>
      <c r="M33" s="158">
        <f>SUM(M34:M90)</f>
        <v>0</v>
      </c>
      <c r="N33" s="157"/>
      <c r="O33" s="157">
        <f>SUM(O34:O90)</f>
        <v>220.4</v>
      </c>
      <c r="P33" s="157"/>
      <c r="Q33" s="157">
        <f>SUM(Q34:Q90)</f>
        <v>0</v>
      </c>
      <c r="R33" s="158"/>
      <c r="S33" s="158"/>
      <c r="T33" s="159"/>
      <c r="U33" s="153"/>
      <c r="V33" s="153">
        <f>SUM(V34:V90)</f>
        <v>120.64</v>
      </c>
      <c r="W33" s="153"/>
      <c r="X33" s="153"/>
      <c r="Y33" s="153"/>
      <c r="AG33" t="s">
        <v>120</v>
      </c>
    </row>
    <row r="34" spans="1:34" outlineLevel="1" x14ac:dyDescent="0.2">
      <c r="A34" s="168">
        <v>12</v>
      </c>
      <c r="B34" s="169" t="s">
        <v>379</v>
      </c>
      <c r="C34" s="176" t="s">
        <v>380</v>
      </c>
      <c r="D34" s="170" t="s">
        <v>196</v>
      </c>
      <c r="E34" s="171">
        <v>37</v>
      </c>
      <c r="F34" s="172"/>
      <c r="G34" s="173">
        <f>ROUND(E34*F34,2)</f>
        <v>0</v>
      </c>
      <c r="H34" s="172">
        <v>34.43</v>
      </c>
      <c r="I34" s="173">
        <f>ROUND(E34*H34,2)</f>
        <v>1273.9100000000001</v>
      </c>
      <c r="J34" s="172">
        <v>48.47</v>
      </c>
      <c r="K34" s="173">
        <f>ROUND(E34*J34,2)</f>
        <v>1793.39</v>
      </c>
      <c r="L34" s="173">
        <v>21</v>
      </c>
      <c r="M34" s="173">
        <f>G34*(1+L34/100)</f>
        <v>0</v>
      </c>
      <c r="N34" s="171">
        <v>1.5E-3</v>
      </c>
      <c r="O34" s="171">
        <f>ROUND(E34*N34,2)</f>
        <v>0.06</v>
      </c>
      <c r="P34" s="171">
        <v>0</v>
      </c>
      <c r="Q34" s="171">
        <f>ROUND(E34*P34,2)</f>
        <v>0</v>
      </c>
      <c r="R34" s="173"/>
      <c r="S34" s="173" t="s">
        <v>124</v>
      </c>
      <c r="T34" s="174" t="s">
        <v>163</v>
      </c>
      <c r="U34" s="152">
        <v>8.7999999999999995E-2</v>
      </c>
      <c r="V34" s="152">
        <f>ROUND(E34*U34,2)</f>
        <v>3.26</v>
      </c>
      <c r="W34" s="152"/>
      <c r="X34" s="152" t="s">
        <v>145</v>
      </c>
      <c r="Y34" s="152" t="s">
        <v>127</v>
      </c>
      <c r="Z34" s="142"/>
      <c r="AA34" s="142"/>
      <c r="AB34" s="142"/>
      <c r="AC34" s="142"/>
      <c r="AD34" s="142"/>
      <c r="AE34" s="142"/>
      <c r="AF34" s="142"/>
      <c r="AG34" s="142" t="s">
        <v>146</v>
      </c>
      <c r="AH34" s="142"/>
    </row>
    <row r="35" spans="1:34" outlineLevel="1" x14ac:dyDescent="0.2">
      <c r="A35" s="161">
        <v>13</v>
      </c>
      <c r="B35" s="162" t="s">
        <v>199</v>
      </c>
      <c r="C35" s="177" t="s">
        <v>200</v>
      </c>
      <c r="D35" s="163" t="s">
        <v>182</v>
      </c>
      <c r="E35" s="164">
        <v>119</v>
      </c>
      <c r="F35" s="165"/>
      <c r="G35" s="166">
        <f>ROUND(E35*F35,2)</f>
        <v>0</v>
      </c>
      <c r="H35" s="165">
        <v>161.66999999999999</v>
      </c>
      <c r="I35" s="166">
        <f>ROUND(E35*H35,2)</f>
        <v>19238.73</v>
      </c>
      <c r="J35" s="165">
        <v>29.83</v>
      </c>
      <c r="K35" s="166">
        <f>ROUND(E35*J35,2)</f>
        <v>3549.77</v>
      </c>
      <c r="L35" s="166">
        <v>21</v>
      </c>
      <c r="M35" s="166">
        <f>G35*(1+L35/100)</f>
        <v>0</v>
      </c>
      <c r="N35" s="164">
        <v>0.49875000000000003</v>
      </c>
      <c r="O35" s="164">
        <f>ROUND(E35*N35,2)</f>
        <v>59.35</v>
      </c>
      <c r="P35" s="164">
        <v>0</v>
      </c>
      <c r="Q35" s="164">
        <f>ROUND(E35*P35,2)</f>
        <v>0</v>
      </c>
      <c r="R35" s="166"/>
      <c r="S35" s="166" t="s">
        <v>201</v>
      </c>
      <c r="T35" s="167" t="s">
        <v>201</v>
      </c>
      <c r="U35" s="152">
        <v>0.02</v>
      </c>
      <c r="V35" s="152">
        <f>ROUND(E35*U35,2)</f>
        <v>2.38</v>
      </c>
      <c r="W35" s="152"/>
      <c r="X35" s="152" t="s">
        <v>145</v>
      </c>
      <c r="Y35" s="152" t="s">
        <v>127</v>
      </c>
      <c r="Z35" s="142"/>
      <c r="AA35" s="142"/>
      <c r="AB35" s="142"/>
      <c r="AC35" s="142"/>
      <c r="AD35" s="142"/>
      <c r="AE35" s="142"/>
      <c r="AF35" s="142"/>
      <c r="AG35" s="142" t="s">
        <v>146</v>
      </c>
      <c r="AH35" s="142"/>
    </row>
    <row r="36" spans="1:34" outlineLevel="2" x14ac:dyDescent="0.2">
      <c r="A36" s="149"/>
      <c r="B36" s="150"/>
      <c r="C36" s="185" t="s">
        <v>381</v>
      </c>
      <c r="D36" s="181"/>
      <c r="E36" s="182">
        <v>119</v>
      </c>
      <c r="F36" s="152"/>
      <c r="G36" s="152"/>
      <c r="H36" s="152"/>
      <c r="I36" s="152"/>
      <c r="J36" s="152"/>
      <c r="K36" s="152"/>
      <c r="L36" s="152"/>
      <c r="M36" s="152"/>
      <c r="N36" s="151"/>
      <c r="O36" s="151"/>
      <c r="P36" s="151"/>
      <c r="Q36" s="151"/>
      <c r="R36" s="152"/>
      <c r="S36" s="152"/>
      <c r="T36" s="152"/>
      <c r="U36" s="152"/>
      <c r="V36" s="152"/>
      <c r="W36" s="152"/>
      <c r="X36" s="152"/>
      <c r="Y36" s="152"/>
      <c r="Z36" s="142"/>
      <c r="AA36" s="142"/>
      <c r="AB36" s="142"/>
      <c r="AC36" s="142"/>
      <c r="AD36" s="142"/>
      <c r="AE36" s="142"/>
      <c r="AF36" s="142"/>
      <c r="AG36" s="142" t="s">
        <v>167</v>
      </c>
      <c r="AH36" s="142">
        <v>0</v>
      </c>
    </row>
    <row r="37" spans="1:34" outlineLevel="1" x14ac:dyDescent="0.2">
      <c r="A37" s="161">
        <v>14</v>
      </c>
      <c r="B37" s="162" t="s">
        <v>203</v>
      </c>
      <c r="C37" s="177" t="s">
        <v>204</v>
      </c>
      <c r="D37" s="163" t="s">
        <v>182</v>
      </c>
      <c r="E37" s="164">
        <v>101</v>
      </c>
      <c r="F37" s="165"/>
      <c r="G37" s="166">
        <f>ROUND(E37*F37,2)</f>
        <v>0</v>
      </c>
      <c r="H37" s="165">
        <v>0.85</v>
      </c>
      <c r="I37" s="166">
        <f>ROUND(E37*H37,2)</f>
        <v>85.85</v>
      </c>
      <c r="J37" s="165">
        <v>15.55</v>
      </c>
      <c r="K37" s="166">
        <f>ROUND(E37*J37,2)</f>
        <v>1570.55</v>
      </c>
      <c r="L37" s="166">
        <v>21</v>
      </c>
      <c r="M37" s="166">
        <f>G37*(1+L37/100)</f>
        <v>0</v>
      </c>
      <c r="N37" s="164">
        <v>0</v>
      </c>
      <c r="O37" s="164">
        <f>ROUND(E37*N37,2)</f>
        <v>0</v>
      </c>
      <c r="P37" s="164">
        <v>0</v>
      </c>
      <c r="Q37" s="164">
        <f>ROUND(E37*P37,2)</f>
        <v>0</v>
      </c>
      <c r="R37" s="166"/>
      <c r="S37" s="166" t="s">
        <v>124</v>
      </c>
      <c r="T37" s="167" t="s">
        <v>163</v>
      </c>
      <c r="U37" s="152">
        <v>0.02</v>
      </c>
      <c r="V37" s="152">
        <f>ROUND(E37*U37,2)</f>
        <v>2.02</v>
      </c>
      <c r="W37" s="152"/>
      <c r="X37" s="152" t="s">
        <v>145</v>
      </c>
      <c r="Y37" s="152" t="s">
        <v>127</v>
      </c>
      <c r="Z37" s="142"/>
      <c r="AA37" s="142"/>
      <c r="AB37" s="142"/>
      <c r="AC37" s="142"/>
      <c r="AD37" s="142"/>
      <c r="AE37" s="142"/>
      <c r="AF37" s="142"/>
      <c r="AG37" s="142" t="s">
        <v>146</v>
      </c>
      <c r="AH37" s="142"/>
    </row>
    <row r="38" spans="1:34" outlineLevel="2" x14ac:dyDescent="0.2">
      <c r="A38" s="149"/>
      <c r="B38" s="150"/>
      <c r="C38" s="185" t="s">
        <v>382</v>
      </c>
      <c r="D38" s="181"/>
      <c r="E38" s="182">
        <v>93</v>
      </c>
      <c r="F38" s="152"/>
      <c r="G38" s="152"/>
      <c r="H38" s="152"/>
      <c r="I38" s="152"/>
      <c r="J38" s="152"/>
      <c r="K38" s="152"/>
      <c r="L38" s="152"/>
      <c r="M38" s="152"/>
      <c r="N38" s="151"/>
      <c r="O38" s="151"/>
      <c r="P38" s="151"/>
      <c r="Q38" s="151"/>
      <c r="R38" s="152"/>
      <c r="S38" s="152"/>
      <c r="T38" s="152"/>
      <c r="U38" s="152"/>
      <c r="V38" s="152"/>
      <c r="W38" s="152"/>
      <c r="X38" s="152"/>
      <c r="Y38" s="152"/>
      <c r="Z38" s="142"/>
      <c r="AA38" s="142"/>
      <c r="AB38" s="142"/>
      <c r="AC38" s="142"/>
      <c r="AD38" s="142"/>
      <c r="AE38" s="142"/>
      <c r="AF38" s="142"/>
      <c r="AG38" s="142" t="s">
        <v>167</v>
      </c>
      <c r="AH38" s="142">
        <v>0</v>
      </c>
    </row>
    <row r="39" spans="1:34" outlineLevel="3" x14ac:dyDescent="0.2">
      <c r="A39" s="149"/>
      <c r="B39" s="150"/>
      <c r="C39" s="185" t="s">
        <v>375</v>
      </c>
      <c r="D39" s="181"/>
      <c r="E39" s="182">
        <v>8</v>
      </c>
      <c r="F39" s="152"/>
      <c r="G39" s="152"/>
      <c r="H39" s="152"/>
      <c r="I39" s="152"/>
      <c r="J39" s="152"/>
      <c r="K39" s="152"/>
      <c r="L39" s="152"/>
      <c r="M39" s="152"/>
      <c r="N39" s="151"/>
      <c r="O39" s="151"/>
      <c r="P39" s="151"/>
      <c r="Q39" s="151"/>
      <c r="R39" s="152"/>
      <c r="S39" s="152"/>
      <c r="T39" s="152"/>
      <c r="U39" s="152"/>
      <c r="V39" s="152"/>
      <c r="W39" s="152"/>
      <c r="X39" s="152"/>
      <c r="Y39" s="152"/>
      <c r="Z39" s="142"/>
      <c r="AA39" s="142"/>
      <c r="AB39" s="142"/>
      <c r="AC39" s="142"/>
      <c r="AD39" s="142"/>
      <c r="AE39" s="142"/>
      <c r="AF39" s="142"/>
      <c r="AG39" s="142" t="s">
        <v>167</v>
      </c>
      <c r="AH39" s="142">
        <v>0</v>
      </c>
    </row>
    <row r="40" spans="1:34" outlineLevel="3" x14ac:dyDescent="0.2">
      <c r="A40" s="149"/>
      <c r="B40" s="150"/>
      <c r="C40" s="185" t="s">
        <v>188</v>
      </c>
      <c r="D40" s="181"/>
      <c r="E40" s="182"/>
      <c r="F40" s="152"/>
      <c r="G40" s="152"/>
      <c r="H40" s="152"/>
      <c r="I40" s="152"/>
      <c r="J40" s="152"/>
      <c r="K40" s="152"/>
      <c r="L40" s="152"/>
      <c r="M40" s="152"/>
      <c r="N40" s="151"/>
      <c r="O40" s="151"/>
      <c r="P40" s="151"/>
      <c r="Q40" s="151"/>
      <c r="R40" s="152"/>
      <c r="S40" s="152"/>
      <c r="T40" s="152"/>
      <c r="U40" s="152"/>
      <c r="V40" s="152"/>
      <c r="W40" s="152"/>
      <c r="X40" s="152"/>
      <c r="Y40" s="152"/>
      <c r="Z40" s="142"/>
      <c r="AA40" s="142"/>
      <c r="AB40" s="142"/>
      <c r="AC40" s="142"/>
      <c r="AD40" s="142"/>
      <c r="AE40" s="142"/>
      <c r="AF40" s="142"/>
      <c r="AG40" s="142" t="s">
        <v>167</v>
      </c>
      <c r="AH40" s="142">
        <v>0</v>
      </c>
    </row>
    <row r="41" spans="1:34" outlineLevel="1" x14ac:dyDescent="0.2">
      <c r="A41" s="161">
        <v>15</v>
      </c>
      <c r="B41" s="162" t="s">
        <v>206</v>
      </c>
      <c r="C41" s="177" t="s">
        <v>207</v>
      </c>
      <c r="D41" s="163" t="s">
        <v>182</v>
      </c>
      <c r="E41" s="164">
        <v>110</v>
      </c>
      <c r="F41" s="165"/>
      <c r="G41" s="166">
        <f>ROUND(E41*F41,2)</f>
        <v>0</v>
      </c>
      <c r="H41" s="165">
        <v>1.07</v>
      </c>
      <c r="I41" s="166">
        <f>ROUND(E41*H41,2)</f>
        <v>117.7</v>
      </c>
      <c r="J41" s="165">
        <v>16.93</v>
      </c>
      <c r="K41" s="166">
        <f>ROUND(E41*J41,2)</f>
        <v>1862.3</v>
      </c>
      <c r="L41" s="166">
        <v>21</v>
      </c>
      <c r="M41" s="166">
        <f>G41*(1+L41/100)</f>
        <v>0</v>
      </c>
      <c r="N41" s="164">
        <v>0</v>
      </c>
      <c r="O41" s="164">
        <f>ROUND(E41*N41,2)</f>
        <v>0</v>
      </c>
      <c r="P41" s="164">
        <v>0</v>
      </c>
      <c r="Q41" s="164">
        <f>ROUND(E41*P41,2)</f>
        <v>0</v>
      </c>
      <c r="R41" s="166"/>
      <c r="S41" s="166" t="s">
        <v>124</v>
      </c>
      <c r="T41" s="167" t="s">
        <v>163</v>
      </c>
      <c r="U41" s="152">
        <v>0.03</v>
      </c>
      <c r="V41" s="152">
        <f>ROUND(E41*U41,2)</f>
        <v>3.3</v>
      </c>
      <c r="W41" s="152"/>
      <c r="X41" s="152" t="s">
        <v>145</v>
      </c>
      <c r="Y41" s="152" t="s">
        <v>127</v>
      </c>
      <c r="Z41" s="142"/>
      <c r="AA41" s="142"/>
      <c r="AB41" s="142"/>
      <c r="AC41" s="142"/>
      <c r="AD41" s="142"/>
      <c r="AE41" s="142"/>
      <c r="AF41" s="142"/>
      <c r="AG41" s="142" t="s">
        <v>146</v>
      </c>
      <c r="AH41" s="142"/>
    </row>
    <row r="42" spans="1:34" outlineLevel="2" x14ac:dyDescent="0.2">
      <c r="A42" s="149"/>
      <c r="B42" s="150"/>
      <c r="C42" s="185" t="s">
        <v>371</v>
      </c>
      <c r="D42" s="181"/>
      <c r="E42" s="182">
        <v>55</v>
      </c>
      <c r="F42" s="152"/>
      <c r="G42" s="152"/>
      <c r="H42" s="152"/>
      <c r="I42" s="152"/>
      <c r="J42" s="152"/>
      <c r="K42" s="152"/>
      <c r="L42" s="152"/>
      <c r="M42" s="152"/>
      <c r="N42" s="151"/>
      <c r="O42" s="151"/>
      <c r="P42" s="151"/>
      <c r="Q42" s="151"/>
      <c r="R42" s="152"/>
      <c r="S42" s="152"/>
      <c r="T42" s="152"/>
      <c r="U42" s="152"/>
      <c r="V42" s="152"/>
      <c r="W42" s="152"/>
      <c r="X42" s="152"/>
      <c r="Y42" s="152"/>
      <c r="Z42" s="142"/>
      <c r="AA42" s="142"/>
      <c r="AB42" s="142"/>
      <c r="AC42" s="142"/>
      <c r="AD42" s="142"/>
      <c r="AE42" s="142"/>
      <c r="AF42" s="142"/>
      <c r="AG42" s="142" t="s">
        <v>167</v>
      </c>
      <c r="AH42" s="142">
        <v>0</v>
      </c>
    </row>
    <row r="43" spans="1:34" outlineLevel="3" x14ac:dyDescent="0.2">
      <c r="A43" s="149"/>
      <c r="B43" s="150"/>
      <c r="C43" s="185" t="s">
        <v>372</v>
      </c>
      <c r="D43" s="181"/>
      <c r="E43" s="182"/>
      <c r="F43" s="152"/>
      <c r="G43" s="152"/>
      <c r="H43" s="152"/>
      <c r="I43" s="152"/>
      <c r="J43" s="152"/>
      <c r="K43" s="152"/>
      <c r="L43" s="152"/>
      <c r="M43" s="152"/>
      <c r="N43" s="151"/>
      <c r="O43" s="151"/>
      <c r="P43" s="151"/>
      <c r="Q43" s="151"/>
      <c r="R43" s="152"/>
      <c r="S43" s="152"/>
      <c r="T43" s="152"/>
      <c r="U43" s="152"/>
      <c r="V43" s="152"/>
      <c r="W43" s="152"/>
      <c r="X43" s="152"/>
      <c r="Y43" s="152"/>
      <c r="Z43" s="142"/>
      <c r="AA43" s="142"/>
      <c r="AB43" s="142"/>
      <c r="AC43" s="142"/>
      <c r="AD43" s="142"/>
      <c r="AE43" s="142"/>
      <c r="AF43" s="142"/>
      <c r="AG43" s="142" t="s">
        <v>167</v>
      </c>
      <c r="AH43" s="142">
        <v>0</v>
      </c>
    </row>
    <row r="44" spans="1:34" outlineLevel="3" x14ac:dyDescent="0.2">
      <c r="A44" s="149"/>
      <c r="B44" s="150"/>
      <c r="C44" s="185" t="s">
        <v>383</v>
      </c>
      <c r="D44" s="181"/>
      <c r="E44" s="182"/>
      <c r="F44" s="152"/>
      <c r="G44" s="152"/>
      <c r="H44" s="152"/>
      <c r="I44" s="152"/>
      <c r="J44" s="152"/>
      <c r="K44" s="152"/>
      <c r="L44" s="152"/>
      <c r="M44" s="152"/>
      <c r="N44" s="151"/>
      <c r="O44" s="151"/>
      <c r="P44" s="151"/>
      <c r="Q44" s="151"/>
      <c r="R44" s="152"/>
      <c r="S44" s="152"/>
      <c r="T44" s="152"/>
      <c r="U44" s="152"/>
      <c r="V44" s="152"/>
      <c r="W44" s="152"/>
      <c r="X44" s="152"/>
      <c r="Y44" s="152"/>
      <c r="Z44" s="142"/>
      <c r="AA44" s="142"/>
      <c r="AB44" s="142"/>
      <c r="AC44" s="142"/>
      <c r="AD44" s="142"/>
      <c r="AE44" s="142"/>
      <c r="AF44" s="142"/>
      <c r="AG44" s="142" t="s">
        <v>167</v>
      </c>
      <c r="AH44" s="142">
        <v>0</v>
      </c>
    </row>
    <row r="45" spans="1:34" outlineLevel="3" x14ac:dyDescent="0.2">
      <c r="A45" s="149"/>
      <c r="B45" s="150"/>
      <c r="C45" s="186" t="s">
        <v>209</v>
      </c>
      <c r="D45" s="183"/>
      <c r="E45" s="184">
        <v>55</v>
      </c>
      <c r="F45" s="152"/>
      <c r="G45" s="152"/>
      <c r="H45" s="152"/>
      <c r="I45" s="152"/>
      <c r="J45" s="152"/>
      <c r="K45" s="152"/>
      <c r="L45" s="152"/>
      <c r="M45" s="152"/>
      <c r="N45" s="151"/>
      <c r="O45" s="151"/>
      <c r="P45" s="151"/>
      <c r="Q45" s="151"/>
      <c r="R45" s="152"/>
      <c r="S45" s="152"/>
      <c r="T45" s="152"/>
      <c r="U45" s="152"/>
      <c r="V45" s="152"/>
      <c r="W45" s="152"/>
      <c r="X45" s="152"/>
      <c r="Y45" s="152"/>
      <c r="Z45" s="142"/>
      <c r="AA45" s="142"/>
      <c r="AB45" s="142"/>
      <c r="AC45" s="142"/>
      <c r="AD45" s="142"/>
      <c r="AE45" s="142"/>
      <c r="AF45" s="142"/>
      <c r="AG45" s="142" t="s">
        <v>167</v>
      </c>
      <c r="AH45" s="142">
        <v>1</v>
      </c>
    </row>
    <row r="46" spans="1:34" outlineLevel="3" x14ac:dyDescent="0.2">
      <c r="A46" s="149"/>
      <c r="B46" s="150"/>
      <c r="C46" s="185" t="s">
        <v>371</v>
      </c>
      <c r="D46" s="181"/>
      <c r="E46" s="182">
        <v>55</v>
      </c>
      <c r="F46" s="152"/>
      <c r="G46" s="152"/>
      <c r="H46" s="152"/>
      <c r="I46" s="152"/>
      <c r="J46" s="152"/>
      <c r="K46" s="152"/>
      <c r="L46" s="152"/>
      <c r="M46" s="152"/>
      <c r="N46" s="151"/>
      <c r="O46" s="151"/>
      <c r="P46" s="151"/>
      <c r="Q46" s="151"/>
      <c r="R46" s="152"/>
      <c r="S46" s="152"/>
      <c r="T46" s="152"/>
      <c r="U46" s="152"/>
      <c r="V46" s="152"/>
      <c r="W46" s="152"/>
      <c r="X46" s="152"/>
      <c r="Y46" s="152"/>
      <c r="Z46" s="142"/>
      <c r="AA46" s="142"/>
      <c r="AB46" s="142"/>
      <c r="AC46" s="142"/>
      <c r="AD46" s="142"/>
      <c r="AE46" s="142"/>
      <c r="AF46" s="142"/>
      <c r="AG46" s="142" t="s">
        <v>167</v>
      </c>
      <c r="AH46" s="142">
        <v>0</v>
      </c>
    </row>
    <row r="47" spans="1:34" outlineLevel="3" x14ac:dyDescent="0.2">
      <c r="A47" s="149"/>
      <c r="B47" s="150"/>
      <c r="C47" s="185" t="s">
        <v>372</v>
      </c>
      <c r="D47" s="181"/>
      <c r="E47" s="182"/>
      <c r="F47" s="152"/>
      <c r="G47" s="152"/>
      <c r="H47" s="152"/>
      <c r="I47" s="152"/>
      <c r="J47" s="152"/>
      <c r="K47" s="152"/>
      <c r="L47" s="152"/>
      <c r="M47" s="152"/>
      <c r="N47" s="151"/>
      <c r="O47" s="151"/>
      <c r="P47" s="151"/>
      <c r="Q47" s="151"/>
      <c r="R47" s="152"/>
      <c r="S47" s="152"/>
      <c r="T47" s="152"/>
      <c r="U47" s="152"/>
      <c r="V47" s="152"/>
      <c r="W47" s="152"/>
      <c r="X47" s="152"/>
      <c r="Y47" s="152"/>
      <c r="Z47" s="142"/>
      <c r="AA47" s="142"/>
      <c r="AB47" s="142"/>
      <c r="AC47" s="142"/>
      <c r="AD47" s="142"/>
      <c r="AE47" s="142"/>
      <c r="AF47" s="142"/>
      <c r="AG47" s="142" t="s">
        <v>167</v>
      </c>
      <c r="AH47" s="142">
        <v>0</v>
      </c>
    </row>
    <row r="48" spans="1:34" outlineLevel="3" x14ac:dyDescent="0.2">
      <c r="A48" s="149"/>
      <c r="B48" s="150"/>
      <c r="C48" s="185" t="s">
        <v>383</v>
      </c>
      <c r="D48" s="181"/>
      <c r="E48" s="182"/>
      <c r="F48" s="152"/>
      <c r="G48" s="152"/>
      <c r="H48" s="152"/>
      <c r="I48" s="152"/>
      <c r="J48" s="152"/>
      <c r="K48" s="152"/>
      <c r="L48" s="152"/>
      <c r="M48" s="152"/>
      <c r="N48" s="151"/>
      <c r="O48" s="151"/>
      <c r="P48" s="151"/>
      <c r="Q48" s="151"/>
      <c r="R48" s="152"/>
      <c r="S48" s="152"/>
      <c r="T48" s="152"/>
      <c r="U48" s="152"/>
      <c r="V48" s="152"/>
      <c r="W48" s="152"/>
      <c r="X48" s="152"/>
      <c r="Y48" s="152"/>
      <c r="Z48" s="142"/>
      <c r="AA48" s="142"/>
      <c r="AB48" s="142"/>
      <c r="AC48" s="142"/>
      <c r="AD48" s="142"/>
      <c r="AE48" s="142"/>
      <c r="AF48" s="142"/>
      <c r="AG48" s="142" t="s">
        <v>167</v>
      </c>
      <c r="AH48" s="142">
        <v>0</v>
      </c>
    </row>
    <row r="49" spans="1:34" outlineLevel="3" x14ac:dyDescent="0.2">
      <c r="A49" s="149"/>
      <c r="B49" s="150"/>
      <c r="C49" s="186" t="s">
        <v>209</v>
      </c>
      <c r="D49" s="183"/>
      <c r="E49" s="184">
        <v>55</v>
      </c>
      <c r="F49" s="152"/>
      <c r="G49" s="152"/>
      <c r="H49" s="152"/>
      <c r="I49" s="152"/>
      <c r="J49" s="152"/>
      <c r="K49" s="152"/>
      <c r="L49" s="152"/>
      <c r="M49" s="152"/>
      <c r="N49" s="151"/>
      <c r="O49" s="151"/>
      <c r="P49" s="151"/>
      <c r="Q49" s="151"/>
      <c r="R49" s="152"/>
      <c r="S49" s="152"/>
      <c r="T49" s="152"/>
      <c r="U49" s="152"/>
      <c r="V49" s="152"/>
      <c r="W49" s="152"/>
      <c r="X49" s="152"/>
      <c r="Y49" s="152"/>
      <c r="Z49" s="142"/>
      <c r="AA49" s="142"/>
      <c r="AB49" s="142"/>
      <c r="AC49" s="142"/>
      <c r="AD49" s="142"/>
      <c r="AE49" s="142"/>
      <c r="AF49" s="142"/>
      <c r="AG49" s="142" t="s">
        <v>167</v>
      </c>
      <c r="AH49" s="142">
        <v>1</v>
      </c>
    </row>
    <row r="50" spans="1:34" outlineLevel="1" x14ac:dyDescent="0.2">
      <c r="A50" s="161">
        <v>16</v>
      </c>
      <c r="B50" s="162" t="s">
        <v>210</v>
      </c>
      <c r="C50" s="177" t="s">
        <v>211</v>
      </c>
      <c r="D50" s="163" t="s">
        <v>182</v>
      </c>
      <c r="E50" s="164">
        <v>55</v>
      </c>
      <c r="F50" s="165"/>
      <c r="G50" s="166">
        <f>ROUND(E50*F50,2)</f>
        <v>0</v>
      </c>
      <c r="H50" s="165">
        <v>3.21</v>
      </c>
      <c r="I50" s="166">
        <f>ROUND(E50*H50,2)</f>
        <v>176.55</v>
      </c>
      <c r="J50" s="165">
        <v>34.99</v>
      </c>
      <c r="K50" s="166">
        <f>ROUND(E50*J50,2)</f>
        <v>1924.45</v>
      </c>
      <c r="L50" s="166">
        <v>21</v>
      </c>
      <c r="M50" s="166">
        <f>G50*(1+L50/100)</f>
        <v>0</v>
      </c>
      <c r="N50" s="164">
        <v>0</v>
      </c>
      <c r="O50" s="164">
        <f>ROUND(E50*N50,2)</f>
        <v>0</v>
      </c>
      <c r="P50" s="164">
        <v>0</v>
      </c>
      <c r="Q50" s="164">
        <f>ROUND(E50*P50,2)</f>
        <v>0</v>
      </c>
      <c r="R50" s="166"/>
      <c r="S50" s="166" t="s">
        <v>124</v>
      </c>
      <c r="T50" s="167" t="s">
        <v>163</v>
      </c>
      <c r="U50" s="152">
        <v>0.02</v>
      </c>
      <c r="V50" s="152">
        <f>ROUND(E50*U50,2)</f>
        <v>1.1000000000000001</v>
      </c>
      <c r="W50" s="152"/>
      <c r="X50" s="152" t="s">
        <v>145</v>
      </c>
      <c r="Y50" s="152" t="s">
        <v>127</v>
      </c>
      <c r="Z50" s="142"/>
      <c r="AA50" s="142"/>
      <c r="AB50" s="142"/>
      <c r="AC50" s="142"/>
      <c r="AD50" s="142"/>
      <c r="AE50" s="142"/>
      <c r="AF50" s="142"/>
      <c r="AG50" s="142" t="s">
        <v>146</v>
      </c>
      <c r="AH50" s="142"/>
    </row>
    <row r="51" spans="1:34" outlineLevel="2" x14ac:dyDescent="0.2">
      <c r="A51" s="149"/>
      <c r="B51" s="150"/>
      <c r="C51" s="185" t="s">
        <v>371</v>
      </c>
      <c r="D51" s="181"/>
      <c r="E51" s="182">
        <v>55</v>
      </c>
      <c r="F51" s="152"/>
      <c r="G51" s="152"/>
      <c r="H51" s="152"/>
      <c r="I51" s="152"/>
      <c r="J51" s="152"/>
      <c r="K51" s="152"/>
      <c r="L51" s="152"/>
      <c r="M51" s="152"/>
      <c r="N51" s="151"/>
      <c r="O51" s="151"/>
      <c r="P51" s="151"/>
      <c r="Q51" s="151"/>
      <c r="R51" s="152"/>
      <c r="S51" s="152"/>
      <c r="T51" s="152"/>
      <c r="U51" s="152"/>
      <c r="V51" s="152"/>
      <c r="W51" s="152"/>
      <c r="X51" s="152"/>
      <c r="Y51" s="152"/>
      <c r="Z51" s="142"/>
      <c r="AA51" s="142"/>
      <c r="AB51" s="142"/>
      <c r="AC51" s="142"/>
      <c r="AD51" s="142"/>
      <c r="AE51" s="142"/>
      <c r="AF51" s="142"/>
      <c r="AG51" s="142" t="s">
        <v>167</v>
      </c>
      <c r="AH51" s="142">
        <v>0</v>
      </c>
    </row>
    <row r="52" spans="1:34" outlineLevel="3" x14ac:dyDescent="0.2">
      <c r="A52" s="149"/>
      <c r="B52" s="150"/>
      <c r="C52" s="185" t="s">
        <v>372</v>
      </c>
      <c r="D52" s="181"/>
      <c r="E52" s="182"/>
      <c r="F52" s="152"/>
      <c r="G52" s="152"/>
      <c r="H52" s="152"/>
      <c r="I52" s="152"/>
      <c r="J52" s="152"/>
      <c r="K52" s="152"/>
      <c r="L52" s="152"/>
      <c r="M52" s="152"/>
      <c r="N52" s="151"/>
      <c r="O52" s="151"/>
      <c r="P52" s="151"/>
      <c r="Q52" s="151"/>
      <c r="R52" s="152"/>
      <c r="S52" s="152"/>
      <c r="T52" s="152"/>
      <c r="U52" s="152"/>
      <c r="V52" s="152"/>
      <c r="W52" s="152"/>
      <c r="X52" s="152"/>
      <c r="Y52" s="152"/>
      <c r="Z52" s="142"/>
      <c r="AA52" s="142"/>
      <c r="AB52" s="142"/>
      <c r="AC52" s="142"/>
      <c r="AD52" s="142"/>
      <c r="AE52" s="142"/>
      <c r="AF52" s="142"/>
      <c r="AG52" s="142" t="s">
        <v>167</v>
      </c>
      <c r="AH52" s="142">
        <v>0</v>
      </c>
    </row>
    <row r="53" spans="1:34" outlineLevel="3" x14ac:dyDescent="0.2">
      <c r="A53" s="149"/>
      <c r="B53" s="150"/>
      <c r="C53" s="185" t="s">
        <v>383</v>
      </c>
      <c r="D53" s="181"/>
      <c r="E53" s="182"/>
      <c r="F53" s="152"/>
      <c r="G53" s="152"/>
      <c r="H53" s="152"/>
      <c r="I53" s="152"/>
      <c r="J53" s="152"/>
      <c r="K53" s="152"/>
      <c r="L53" s="152"/>
      <c r="M53" s="152"/>
      <c r="N53" s="151"/>
      <c r="O53" s="151"/>
      <c r="P53" s="151"/>
      <c r="Q53" s="151"/>
      <c r="R53" s="152"/>
      <c r="S53" s="152"/>
      <c r="T53" s="152"/>
      <c r="U53" s="152"/>
      <c r="V53" s="152"/>
      <c r="W53" s="152"/>
      <c r="X53" s="152"/>
      <c r="Y53" s="152"/>
      <c r="Z53" s="142"/>
      <c r="AA53" s="142"/>
      <c r="AB53" s="142"/>
      <c r="AC53" s="142"/>
      <c r="AD53" s="142"/>
      <c r="AE53" s="142"/>
      <c r="AF53" s="142"/>
      <c r="AG53" s="142" t="s">
        <v>167</v>
      </c>
      <c r="AH53" s="142">
        <v>0</v>
      </c>
    </row>
    <row r="54" spans="1:34" ht="22.5" outlineLevel="1" x14ac:dyDescent="0.2">
      <c r="A54" s="161">
        <v>17</v>
      </c>
      <c r="B54" s="162" t="s">
        <v>212</v>
      </c>
      <c r="C54" s="177" t="s">
        <v>213</v>
      </c>
      <c r="D54" s="163" t="s">
        <v>182</v>
      </c>
      <c r="E54" s="164">
        <v>101</v>
      </c>
      <c r="F54" s="165"/>
      <c r="G54" s="166">
        <f>ROUND(E54*F54,2)</f>
        <v>0</v>
      </c>
      <c r="H54" s="165">
        <v>203.6</v>
      </c>
      <c r="I54" s="166">
        <f>ROUND(E54*H54,2)</f>
        <v>20563.599999999999</v>
      </c>
      <c r="J54" s="165">
        <v>34.9</v>
      </c>
      <c r="K54" s="166">
        <f>ROUND(E54*J54,2)</f>
        <v>3524.9</v>
      </c>
      <c r="L54" s="166">
        <v>21</v>
      </c>
      <c r="M54" s="166">
        <f>G54*(1+L54/100)</f>
        <v>0</v>
      </c>
      <c r="N54" s="164">
        <v>0.441</v>
      </c>
      <c r="O54" s="164">
        <f>ROUND(E54*N54,2)</f>
        <v>44.54</v>
      </c>
      <c r="P54" s="164">
        <v>0</v>
      </c>
      <c r="Q54" s="164">
        <f>ROUND(E54*P54,2)</f>
        <v>0</v>
      </c>
      <c r="R54" s="166"/>
      <c r="S54" s="166" t="s">
        <v>124</v>
      </c>
      <c r="T54" s="167" t="s">
        <v>163</v>
      </c>
      <c r="U54" s="152">
        <v>0.03</v>
      </c>
      <c r="V54" s="152">
        <f>ROUND(E54*U54,2)</f>
        <v>3.03</v>
      </c>
      <c r="W54" s="152"/>
      <c r="X54" s="152" t="s">
        <v>145</v>
      </c>
      <c r="Y54" s="152" t="s">
        <v>127</v>
      </c>
      <c r="Z54" s="142"/>
      <c r="AA54" s="142"/>
      <c r="AB54" s="142"/>
      <c r="AC54" s="142"/>
      <c r="AD54" s="142"/>
      <c r="AE54" s="142"/>
      <c r="AF54" s="142"/>
      <c r="AG54" s="142" t="s">
        <v>146</v>
      </c>
      <c r="AH54" s="142"/>
    </row>
    <row r="55" spans="1:34" outlineLevel="2" x14ac:dyDescent="0.2">
      <c r="A55" s="149"/>
      <c r="B55" s="150"/>
      <c r="C55" s="185" t="s">
        <v>382</v>
      </c>
      <c r="D55" s="181"/>
      <c r="E55" s="182">
        <v>93</v>
      </c>
      <c r="F55" s="152"/>
      <c r="G55" s="152"/>
      <c r="H55" s="152"/>
      <c r="I55" s="152"/>
      <c r="J55" s="152"/>
      <c r="K55" s="152"/>
      <c r="L55" s="152"/>
      <c r="M55" s="152"/>
      <c r="N55" s="151"/>
      <c r="O55" s="151"/>
      <c r="P55" s="151"/>
      <c r="Q55" s="151"/>
      <c r="R55" s="152"/>
      <c r="S55" s="152"/>
      <c r="T55" s="152"/>
      <c r="U55" s="152"/>
      <c r="V55" s="152"/>
      <c r="W55" s="152"/>
      <c r="X55" s="152"/>
      <c r="Y55" s="152"/>
      <c r="Z55" s="142"/>
      <c r="AA55" s="142"/>
      <c r="AB55" s="142"/>
      <c r="AC55" s="142"/>
      <c r="AD55" s="142"/>
      <c r="AE55" s="142"/>
      <c r="AF55" s="142"/>
      <c r="AG55" s="142" t="s">
        <v>167</v>
      </c>
      <c r="AH55" s="142">
        <v>0</v>
      </c>
    </row>
    <row r="56" spans="1:34" outlineLevel="3" x14ac:dyDescent="0.2">
      <c r="A56" s="149"/>
      <c r="B56" s="150"/>
      <c r="C56" s="185" t="s">
        <v>375</v>
      </c>
      <c r="D56" s="181"/>
      <c r="E56" s="182">
        <v>8</v>
      </c>
      <c r="F56" s="152"/>
      <c r="G56" s="152"/>
      <c r="H56" s="152"/>
      <c r="I56" s="152"/>
      <c r="J56" s="152"/>
      <c r="K56" s="152"/>
      <c r="L56" s="152"/>
      <c r="M56" s="152"/>
      <c r="N56" s="151"/>
      <c r="O56" s="151"/>
      <c r="P56" s="151"/>
      <c r="Q56" s="151"/>
      <c r="R56" s="152"/>
      <c r="S56" s="152"/>
      <c r="T56" s="152"/>
      <c r="U56" s="152"/>
      <c r="V56" s="152"/>
      <c r="W56" s="152"/>
      <c r="X56" s="152"/>
      <c r="Y56" s="152"/>
      <c r="Z56" s="142"/>
      <c r="AA56" s="142"/>
      <c r="AB56" s="142"/>
      <c r="AC56" s="142"/>
      <c r="AD56" s="142"/>
      <c r="AE56" s="142"/>
      <c r="AF56" s="142"/>
      <c r="AG56" s="142" t="s">
        <v>167</v>
      </c>
      <c r="AH56" s="142">
        <v>0</v>
      </c>
    </row>
    <row r="57" spans="1:34" outlineLevel="3" x14ac:dyDescent="0.2">
      <c r="A57" s="149"/>
      <c r="B57" s="150"/>
      <c r="C57" s="185" t="s">
        <v>188</v>
      </c>
      <c r="D57" s="181"/>
      <c r="E57" s="182"/>
      <c r="F57" s="152"/>
      <c r="G57" s="152"/>
      <c r="H57" s="152"/>
      <c r="I57" s="152"/>
      <c r="J57" s="152"/>
      <c r="K57" s="152"/>
      <c r="L57" s="152"/>
      <c r="M57" s="152"/>
      <c r="N57" s="151"/>
      <c r="O57" s="151"/>
      <c r="P57" s="151"/>
      <c r="Q57" s="151"/>
      <c r="R57" s="152"/>
      <c r="S57" s="152"/>
      <c r="T57" s="152"/>
      <c r="U57" s="152"/>
      <c r="V57" s="152"/>
      <c r="W57" s="152"/>
      <c r="X57" s="152"/>
      <c r="Y57" s="152"/>
      <c r="Z57" s="142"/>
      <c r="AA57" s="142"/>
      <c r="AB57" s="142"/>
      <c r="AC57" s="142"/>
      <c r="AD57" s="142"/>
      <c r="AE57" s="142"/>
      <c r="AF57" s="142"/>
      <c r="AG57" s="142" t="s">
        <v>167</v>
      </c>
      <c r="AH57" s="142">
        <v>0</v>
      </c>
    </row>
    <row r="58" spans="1:34" outlineLevel="1" x14ac:dyDescent="0.2">
      <c r="A58" s="161">
        <v>18</v>
      </c>
      <c r="B58" s="162" t="s">
        <v>214</v>
      </c>
      <c r="C58" s="177" t="s">
        <v>215</v>
      </c>
      <c r="D58" s="163" t="s">
        <v>182</v>
      </c>
      <c r="E58" s="164">
        <v>110</v>
      </c>
      <c r="F58" s="165"/>
      <c r="G58" s="166">
        <f>ROUND(E58*F58,2)</f>
        <v>0</v>
      </c>
      <c r="H58" s="165">
        <v>0</v>
      </c>
      <c r="I58" s="166">
        <f>ROUND(E58*H58,2)</f>
        <v>0</v>
      </c>
      <c r="J58" s="165">
        <v>45.1</v>
      </c>
      <c r="K58" s="166">
        <f>ROUND(E58*J58,2)</f>
        <v>4961</v>
      </c>
      <c r="L58" s="166">
        <v>21</v>
      </c>
      <c r="M58" s="166">
        <f>G58*(1+L58/100)</f>
        <v>0</v>
      </c>
      <c r="N58" s="164">
        <v>0</v>
      </c>
      <c r="O58" s="164">
        <f>ROUND(E58*N58,2)</f>
        <v>0</v>
      </c>
      <c r="P58" s="164">
        <v>0</v>
      </c>
      <c r="Q58" s="164">
        <f>ROUND(E58*P58,2)</f>
        <v>0</v>
      </c>
      <c r="R58" s="166"/>
      <c r="S58" s="166" t="s">
        <v>124</v>
      </c>
      <c r="T58" s="167" t="s">
        <v>163</v>
      </c>
      <c r="U58" s="152">
        <v>0.09</v>
      </c>
      <c r="V58" s="152">
        <f>ROUND(E58*U58,2)</f>
        <v>9.9</v>
      </c>
      <c r="W58" s="152"/>
      <c r="X58" s="152" t="s">
        <v>145</v>
      </c>
      <c r="Y58" s="152" t="s">
        <v>127</v>
      </c>
      <c r="Z58" s="142"/>
      <c r="AA58" s="142"/>
      <c r="AB58" s="142"/>
      <c r="AC58" s="142"/>
      <c r="AD58" s="142"/>
      <c r="AE58" s="142"/>
      <c r="AF58" s="142"/>
      <c r="AG58" s="142" t="s">
        <v>146</v>
      </c>
      <c r="AH58" s="142"/>
    </row>
    <row r="59" spans="1:34" outlineLevel="2" x14ac:dyDescent="0.2">
      <c r="A59" s="149"/>
      <c r="B59" s="150"/>
      <c r="C59" s="185" t="s">
        <v>384</v>
      </c>
      <c r="D59" s="181"/>
      <c r="E59" s="182">
        <v>110</v>
      </c>
      <c r="F59" s="152"/>
      <c r="G59" s="152"/>
      <c r="H59" s="152"/>
      <c r="I59" s="152"/>
      <c r="J59" s="152"/>
      <c r="K59" s="152"/>
      <c r="L59" s="152"/>
      <c r="M59" s="152"/>
      <c r="N59" s="151"/>
      <c r="O59" s="151"/>
      <c r="P59" s="151"/>
      <c r="Q59" s="151"/>
      <c r="R59" s="152"/>
      <c r="S59" s="152"/>
      <c r="T59" s="152"/>
      <c r="U59" s="152"/>
      <c r="V59" s="152"/>
      <c r="W59" s="152"/>
      <c r="X59" s="152"/>
      <c r="Y59" s="152"/>
      <c r="Z59" s="142"/>
      <c r="AA59" s="142"/>
      <c r="AB59" s="142"/>
      <c r="AC59" s="142"/>
      <c r="AD59" s="142"/>
      <c r="AE59" s="142"/>
      <c r="AF59" s="142"/>
      <c r="AG59" s="142" t="s">
        <v>167</v>
      </c>
      <c r="AH59" s="142">
        <v>0</v>
      </c>
    </row>
    <row r="60" spans="1:34" outlineLevel="3" x14ac:dyDescent="0.2">
      <c r="A60" s="149"/>
      <c r="B60" s="150"/>
      <c r="C60" s="185" t="s">
        <v>372</v>
      </c>
      <c r="D60" s="181"/>
      <c r="E60" s="182"/>
      <c r="F60" s="152"/>
      <c r="G60" s="152"/>
      <c r="H60" s="152"/>
      <c r="I60" s="152"/>
      <c r="J60" s="152"/>
      <c r="K60" s="152"/>
      <c r="L60" s="152"/>
      <c r="M60" s="152"/>
      <c r="N60" s="151"/>
      <c r="O60" s="151"/>
      <c r="P60" s="151"/>
      <c r="Q60" s="151"/>
      <c r="R60" s="152"/>
      <c r="S60" s="152"/>
      <c r="T60" s="152"/>
      <c r="U60" s="152"/>
      <c r="V60" s="152"/>
      <c r="W60" s="152"/>
      <c r="X60" s="152"/>
      <c r="Y60" s="152"/>
      <c r="Z60" s="142"/>
      <c r="AA60" s="142"/>
      <c r="AB60" s="142"/>
      <c r="AC60" s="142"/>
      <c r="AD60" s="142"/>
      <c r="AE60" s="142"/>
      <c r="AF60" s="142"/>
      <c r="AG60" s="142" t="s">
        <v>167</v>
      </c>
      <c r="AH60" s="142">
        <v>0</v>
      </c>
    </row>
    <row r="61" spans="1:34" outlineLevel="3" x14ac:dyDescent="0.2">
      <c r="A61" s="149"/>
      <c r="B61" s="150"/>
      <c r="C61" s="185" t="s">
        <v>383</v>
      </c>
      <c r="D61" s="181"/>
      <c r="E61" s="182"/>
      <c r="F61" s="152"/>
      <c r="G61" s="152"/>
      <c r="H61" s="152"/>
      <c r="I61" s="152"/>
      <c r="J61" s="152"/>
      <c r="K61" s="152"/>
      <c r="L61" s="152"/>
      <c r="M61" s="152"/>
      <c r="N61" s="151"/>
      <c r="O61" s="151"/>
      <c r="P61" s="151"/>
      <c r="Q61" s="151"/>
      <c r="R61" s="152"/>
      <c r="S61" s="152"/>
      <c r="T61" s="152"/>
      <c r="U61" s="152"/>
      <c r="V61" s="152"/>
      <c r="W61" s="152"/>
      <c r="X61" s="152"/>
      <c r="Y61" s="152"/>
      <c r="Z61" s="142"/>
      <c r="AA61" s="142"/>
      <c r="AB61" s="142"/>
      <c r="AC61" s="142"/>
      <c r="AD61" s="142"/>
      <c r="AE61" s="142"/>
      <c r="AF61" s="142"/>
      <c r="AG61" s="142" t="s">
        <v>167</v>
      </c>
      <c r="AH61" s="142">
        <v>0</v>
      </c>
    </row>
    <row r="62" spans="1:34" outlineLevel="3" x14ac:dyDescent="0.2">
      <c r="A62" s="149"/>
      <c r="B62" s="150"/>
      <c r="C62" s="186" t="s">
        <v>209</v>
      </c>
      <c r="D62" s="183"/>
      <c r="E62" s="184">
        <v>110</v>
      </c>
      <c r="F62" s="152"/>
      <c r="G62" s="152"/>
      <c r="H62" s="152"/>
      <c r="I62" s="152"/>
      <c r="J62" s="152"/>
      <c r="K62" s="152"/>
      <c r="L62" s="152"/>
      <c r="M62" s="152"/>
      <c r="N62" s="151"/>
      <c r="O62" s="151"/>
      <c r="P62" s="151"/>
      <c r="Q62" s="151"/>
      <c r="R62" s="152"/>
      <c r="S62" s="152"/>
      <c r="T62" s="152"/>
      <c r="U62" s="152"/>
      <c r="V62" s="152"/>
      <c r="W62" s="152"/>
      <c r="X62" s="152"/>
      <c r="Y62" s="152"/>
      <c r="Z62" s="142"/>
      <c r="AA62" s="142"/>
      <c r="AB62" s="142"/>
      <c r="AC62" s="142"/>
      <c r="AD62" s="142"/>
      <c r="AE62" s="142"/>
      <c r="AF62" s="142"/>
      <c r="AG62" s="142" t="s">
        <v>167</v>
      </c>
      <c r="AH62" s="142">
        <v>1</v>
      </c>
    </row>
    <row r="63" spans="1:34" outlineLevel="1" x14ac:dyDescent="0.2">
      <c r="A63" s="168">
        <v>19</v>
      </c>
      <c r="B63" s="169" t="s">
        <v>385</v>
      </c>
      <c r="C63" s="176" t="s">
        <v>386</v>
      </c>
      <c r="D63" s="170" t="s">
        <v>182</v>
      </c>
      <c r="E63" s="171">
        <v>26</v>
      </c>
      <c r="F63" s="172"/>
      <c r="G63" s="173">
        <f>ROUND(E63*F63,2)</f>
        <v>0</v>
      </c>
      <c r="H63" s="172">
        <v>108.52</v>
      </c>
      <c r="I63" s="173">
        <f>ROUND(E63*H63,2)</f>
        <v>2821.52</v>
      </c>
      <c r="J63" s="172">
        <v>3.98</v>
      </c>
      <c r="K63" s="173">
        <f>ROUND(E63*J63,2)</f>
        <v>103.48</v>
      </c>
      <c r="L63" s="173">
        <v>21</v>
      </c>
      <c r="M63" s="173">
        <f>G63*(1+L63/100)</f>
        <v>0</v>
      </c>
      <c r="N63" s="171">
        <v>7.5300000000000002E-3</v>
      </c>
      <c r="O63" s="171">
        <f>ROUND(E63*N63,2)</f>
        <v>0.2</v>
      </c>
      <c r="P63" s="171">
        <v>0</v>
      </c>
      <c r="Q63" s="171">
        <f>ROUND(E63*P63,2)</f>
        <v>0</v>
      </c>
      <c r="R63" s="173"/>
      <c r="S63" s="173" t="s">
        <v>124</v>
      </c>
      <c r="T63" s="174" t="s">
        <v>163</v>
      </c>
      <c r="U63" s="152">
        <v>4.0000000000000001E-3</v>
      </c>
      <c r="V63" s="152">
        <f>ROUND(E63*U63,2)</f>
        <v>0.1</v>
      </c>
      <c r="W63" s="152"/>
      <c r="X63" s="152" t="s">
        <v>145</v>
      </c>
      <c r="Y63" s="152" t="s">
        <v>127</v>
      </c>
      <c r="Z63" s="142"/>
      <c r="AA63" s="142"/>
      <c r="AB63" s="142"/>
      <c r="AC63" s="142"/>
      <c r="AD63" s="142"/>
      <c r="AE63" s="142"/>
      <c r="AF63" s="142"/>
      <c r="AG63" s="142" t="s">
        <v>146</v>
      </c>
      <c r="AH63" s="142"/>
    </row>
    <row r="64" spans="1:34" outlineLevel="1" x14ac:dyDescent="0.2">
      <c r="A64" s="168">
        <v>20</v>
      </c>
      <c r="B64" s="169" t="s">
        <v>387</v>
      </c>
      <c r="C64" s="176" t="s">
        <v>388</v>
      </c>
      <c r="D64" s="170" t="s">
        <v>182</v>
      </c>
      <c r="E64" s="171">
        <v>26</v>
      </c>
      <c r="F64" s="172"/>
      <c r="G64" s="173">
        <f>ROUND(E64*F64,2)</f>
        <v>0</v>
      </c>
      <c r="H64" s="172">
        <v>10.02</v>
      </c>
      <c r="I64" s="173">
        <f>ROUND(E64*H64,2)</f>
        <v>260.52</v>
      </c>
      <c r="J64" s="172">
        <v>1.18</v>
      </c>
      <c r="K64" s="173">
        <f>ROUND(E64*J64,2)</f>
        <v>30.68</v>
      </c>
      <c r="L64" s="173">
        <v>21</v>
      </c>
      <c r="M64" s="173">
        <f>G64*(1+L64/100)</f>
        <v>0</v>
      </c>
      <c r="N64" s="171">
        <v>7.1000000000000002E-4</v>
      </c>
      <c r="O64" s="171">
        <f>ROUND(E64*N64,2)</f>
        <v>0.02</v>
      </c>
      <c r="P64" s="171">
        <v>0</v>
      </c>
      <c r="Q64" s="171">
        <f>ROUND(E64*P64,2)</f>
        <v>0</v>
      </c>
      <c r="R64" s="173"/>
      <c r="S64" s="173" t="s">
        <v>389</v>
      </c>
      <c r="T64" s="174" t="s">
        <v>389</v>
      </c>
      <c r="U64" s="152">
        <v>2E-3</v>
      </c>
      <c r="V64" s="152">
        <f>ROUND(E64*U64,2)</f>
        <v>0.05</v>
      </c>
      <c r="W64" s="152"/>
      <c r="X64" s="152" t="s">
        <v>145</v>
      </c>
      <c r="Y64" s="152" t="s">
        <v>127</v>
      </c>
      <c r="Z64" s="142"/>
      <c r="AA64" s="142"/>
      <c r="AB64" s="142"/>
      <c r="AC64" s="142"/>
      <c r="AD64" s="142"/>
      <c r="AE64" s="142"/>
      <c r="AF64" s="142"/>
      <c r="AG64" s="142" t="s">
        <v>146</v>
      </c>
      <c r="AH64" s="142"/>
    </row>
    <row r="65" spans="1:34" ht="22.5" outlineLevel="1" x14ac:dyDescent="0.2">
      <c r="A65" s="168">
        <v>21</v>
      </c>
      <c r="B65" s="169" t="s">
        <v>390</v>
      </c>
      <c r="C65" s="176" t="s">
        <v>391</v>
      </c>
      <c r="D65" s="170" t="s">
        <v>182</v>
      </c>
      <c r="E65" s="171">
        <v>26</v>
      </c>
      <c r="F65" s="172"/>
      <c r="G65" s="173">
        <f>ROUND(E65*F65,2)</f>
        <v>0</v>
      </c>
      <c r="H65" s="172">
        <v>314.29000000000002</v>
      </c>
      <c r="I65" s="173">
        <f>ROUND(E65*H65,2)</f>
        <v>8171.54</v>
      </c>
      <c r="J65" s="172">
        <v>175.21</v>
      </c>
      <c r="K65" s="173">
        <f>ROUND(E65*J65,2)</f>
        <v>4555.46</v>
      </c>
      <c r="L65" s="173">
        <v>21</v>
      </c>
      <c r="M65" s="173">
        <f>G65*(1+L65/100)</f>
        <v>0</v>
      </c>
      <c r="N65" s="171">
        <v>0.10373</v>
      </c>
      <c r="O65" s="171">
        <f>ROUND(E65*N65,2)</f>
        <v>2.7</v>
      </c>
      <c r="P65" s="171">
        <v>0</v>
      </c>
      <c r="Q65" s="171">
        <f>ROUND(E65*P65,2)</f>
        <v>0</v>
      </c>
      <c r="R65" s="173"/>
      <c r="S65" s="173" t="s">
        <v>124</v>
      </c>
      <c r="T65" s="174" t="s">
        <v>163</v>
      </c>
      <c r="U65" s="152">
        <v>0.06</v>
      </c>
      <c r="V65" s="152">
        <f>ROUND(E65*U65,2)</f>
        <v>1.56</v>
      </c>
      <c r="W65" s="152"/>
      <c r="X65" s="152" t="s">
        <v>145</v>
      </c>
      <c r="Y65" s="152" t="s">
        <v>127</v>
      </c>
      <c r="Z65" s="142"/>
      <c r="AA65" s="142"/>
      <c r="AB65" s="142"/>
      <c r="AC65" s="142"/>
      <c r="AD65" s="142"/>
      <c r="AE65" s="142"/>
      <c r="AF65" s="142"/>
      <c r="AG65" s="142" t="s">
        <v>146</v>
      </c>
      <c r="AH65" s="142"/>
    </row>
    <row r="66" spans="1:34" ht="22.5" outlineLevel="1" x14ac:dyDescent="0.2">
      <c r="A66" s="168">
        <v>22</v>
      </c>
      <c r="B66" s="169" t="s">
        <v>392</v>
      </c>
      <c r="C66" s="176" t="s">
        <v>393</v>
      </c>
      <c r="D66" s="170" t="s">
        <v>182</v>
      </c>
      <c r="E66" s="171">
        <v>26</v>
      </c>
      <c r="F66" s="172"/>
      <c r="G66" s="173">
        <f>ROUND(E66*F66,2)</f>
        <v>0</v>
      </c>
      <c r="H66" s="172">
        <v>541.14</v>
      </c>
      <c r="I66" s="173">
        <f>ROUND(E66*H66,2)</f>
        <v>14069.64</v>
      </c>
      <c r="J66" s="172">
        <v>269.86</v>
      </c>
      <c r="K66" s="173">
        <f>ROUND(E66*J66,2)</f>
        <v>7016.36</v>
      </c>
      <c r="L66" s="173">
        <v>21</v>
      </c>
      <c r="M66" s="173">
        <f>G66*(1+L66/100)</f>
        <v>0</v>
      </c>
      <c r="N66" s="171">
        <v>0.18151999999999999</v>
      </c>
      <c r="O66" s="171">
        <f>ROUND(E66*N66,2)</f>
        <v>4.72</v>
      </c>
      <c r="P66" s="171">
        <v>0</v>
      </c>
      <c r="Q66" s="171">
        <f>ROUND(E66*P66,2)</f>
        <v>0</v>
      </c>
      <c r="R66" s="173"/>
      <c r="S66" s="173" t="s">
        <v>124</v>
      </c>
      <c r="T66" s="174" t="s">
        <v>163</v>
      </c>
      <c r="U66" s="152">
        <v>8.7999999999999995E-2</v>
      </c>
      <c r="V66" s="152">
        <f>ROUND(E66*U66,2)</f>
        <v>2.29</v>
      </c>
      <c r="W66" s="152"/>
      <c r="X66" s="152" t="s">
        <v>145</v>
      </c>
      <c r="Y66" s="152" t="s">
        <v>127</v>
      </c>
      <c r="Z66" s="142"/>
      <c r="AA66" s="142"/>
      <c r="AB66" s="142"/>
      <c r="AC66" s="142"/>
      <c r="AD66" s="142"/>
      <c r="AE66" s="142"/>
      <c r="AF66" s="142"/>
      <c r="AG66" s="142" t="s">
        <v>146</v>
      </c>
      <c r="AH66" s="142"/>
    </row>
    <row r="67" spans="1:34" ht="22.5" outlineLevel="1" x14ac:dyDescent="0.2">
      <c r="A67" s="161">
        <v>23</v>
      </c>
      <c r="B67" s="162" t="s">
        <v>219</v>
      </c>
      <c r="C67" s="177" t="s">
        <v>220</v>
      </c>
      <c r="D67" s="163" t="s">
        <v>182</v>
      </c>
      <c r="E67" s="164">
        <v>101</v>
      </c>
      <c r="F67" s="165"/>
      <c r="G67" s="166">
        <f>ROUND(E67*F67,2)</f>
        <v>0</v>
      </c>
      <c r="H67" s="165">
        <v>53.05</v>
      </c>
      <c r="I67" s="166">
        <f>ROUND(E67*H67,2)</f>
        <v>5358.05</v>
      </c>
      <c r="J67" s="165">
        <v>271.45</v>
      </c>
      <c r="K67" s="166">
        <f>ROUND(E67*J67,2)</f>
        <v>27416.45</v>
      </c>
      <c r="L67" s="166">
        <v>21</v>
      </c>
      <c r="M67" s="166">
        <f>G67*(1+L67/100)</f>
        <v>0</v>
      </c>
      <c r="N67" s="164">
        <v>7.3899999999999993E-2</v>
      </c>
      <c r="O67" s="164">
        <f>ROUND(E67*N67,2)</f>
        <v>7.46</v>
      </c>
      <c r="P67" s="164">
        <v>0</v>
      </c>
      <c r="Q67" s="164">
        <f>ROUND(E67*P67,2)</f>
        <v>0</v>
      </c>
      <c r="R67" s="166"/>
      <c r="S67" s="166" t="s">
        <v>124</v>
      </c>
      <c r="T67" s="167" t="s">
        <v>163</v>
      </c>
      <c r="U67" s="152">
        <v>0.48</v>
      </c>
      <c r="V67" s="152">
        <f>ROUND(E67*U67,2)</f>
        <v>48.48</v>
      </c>
      <c r="W67" s="152"/>
      <c r="X67" s="152" t="s">
        <v>145</v>
      </c>
      <c r="Y67" s="152" t="s">
        <v>127</v>
      </c>
      <c r="Z67" s="142"/>
      <c r="AA67" s="142"/>
      <c r="AB67" s="142"/>
      <c r="AC67" s="142"/>
      <c r="AD67" s="142"/>
      <c r="AE67" s="142"/>
      <c r="AF67" s="142"/>
      <c r="AG67" s="142" t="s">
        <v>146</v>
      </c>
      <c r="AH67" s="142"/>
    </row>
    <row r="68" spans="1:34" outlineLevel="2" x14ac:dyDescent="0.2">
      <c r="A68" s="149"/>
      <c r="B68" s="150"/>
      <c r="C68" s="185" t="s">
        <v>382</v>
      </c>
      <c r="D68" s="181"/>
      <c r="E68" s="182">
        <v>93</v>
      </c>
      <c r="F68" s="152"/>
      <c r="G68" s="152"/>
      <c r="H68" s="152"/>
      <c r="I68" s="152"/>
      <c r="J68" s="152"/>
      <c r="K68" s="152"/>
      <c r="L68" s="152"/>
      <c r="M68" s="152"/>
      <c r="N68" s="151"/>
      <c r="O68" s="151"/>
      <c r="P68" s="151"/>
      <c r="Q68" s="151"/>
      <c r="R68" s="152"/>
      <c r="S68" s="152"/>
      <c r="T68" s="152"/>
      <c r="U68" s="152"/>
      <c r="V68" s="152"/>
      <c r="W68" s="152"/>
      <c r="X68" s="152"/>
      <c r="Y68" s="152"/>
      <c r="Z68" s="142"/>
      <c r="AA68" s="142"/>
      <c r="AB68" s="142"/>
      <c r="AC68" s="142"/>
      <c r="AD68" s="142"/>
      <c r="AE68" s="142"/>
      <c r="AF68" s="142"/>
      <c r="AG68" s="142" t="s">
        <v>167</v>
      </c>
      <c r="AH68" s="142">
        <v>0</v>
      </c>
    </row>
    <row r="69" spans="1:34" outlineLevel="3" x14ac:dyDescent="0.2">
      <c r="A69" s="149"/>
      <c r="B69" s="150"/>
      <c r="C69" s="185" t="s">
        <v>375</v>
      </c>
      <c r="D69" s="181"/>
      <c r="E69" s="182">
        <v>8</v>
      </c>
      <c r="F69" s="152"/>
      <c r="G69" s="152"/>
      <c r="H69" s="152"/>
      <c r="I69" s="152"/>
      <c r="J69" s="152"/>
      <c r="K69" s="152"/>
      <c r="L69" s="152"/>
      <c r="M69" s="152"/>
      <c r="N69" s="151"/>
      <c r="O69" s="151"/>
      <c r="P69" s="151"/>
      <c r="Q69" s="151"/>
      <c r="R69" s="152"/>
      <c r="S69" s="152"/>
      <c r="T69" s="152"/>
      <c r="U69" s="152"/>
      <c r="V69" s="152"/>
      <c r="W69" s="152"/>
      <c r="X69" s="152"/>
      <c r="Y69" s="152"/>
      <c r="Z69" s="142"/>
      <c r="AA69" s="142"/>
      <c r="AB69" s="142"/>
      <c r="AC69" s="142"/>
      <c r="AD69" s="142"/>
      <c r="AE69" s="142"/>
      <c r="AF69" s="142"/>
      <c r="AG69" s="142" t="s">
        <v>167</v>
      </c>
      <c r="AH69" s="142">
        <v>0</v>
      </c>
    </row>
    <row r="70" spans="1:34" outlineLevel="3" x14ac:dyDescent="0.2">
      <c r="A70" s="149"/>
      <c r="B70" s="150"/>
      <c r="C70" s="185" t="s">
        <v>188</v>
      </c>
      <c r="D70" s="181"/>
      <c r="E70" s="182"/>
      <c r="F70" s="152"/>
      <c r="G70" s="152"/>
      <c r="H70" s="152"/>
      <c r="I70" s="152"/>
      <c r="J70" s="152"/>
      <c r="K70" s="152"/>
      <c r="L70" s="152"/>
      <c r="M70" s="152"/>
      <c r="N70" s="151"/>
      <c r="O70" s="151"/>
      <c r="P70" s="151"/>
      <c r="Q70" s="151"/>
      <c r="R70" s="152"/>
      <c r="S70" s="152"/>
      <c r="T70" s="152"/>
      <c r="U70" s="152"/>
      <c r="V70" s="152"/>
      <c r="W70" s="152"/>
      <c r="X70" s="152"/>
      <c r="Y70" s="152"/>
      <c r="Z70" s="142"/>
      <c r="AA70" s="142"/>
      <c r="AB70" s="142"/>
      <c r="AC70" s="142"/>
      <c r="AD70" s="142"/>
      <c r="AE70" s="142"/>
      <c r="AF70" s="142"/>
      <c r="AG70" s="142" t="s">
        <v>167</v>
      </c>
      <c r="AH70" s="142">
        <v>0</v>
      </c>
    </row>
    <row r="71" spans="1:34" ht="22.5" outlineLevel="1" x14ac:dyDescent="0.2">
      <c r="A71" s="161">
        <v>24</v>
      </c>
      <c r="B71" s="162" t="s">
        <v>221</v>
      </c>
      <c r="C71" s="177" t="s">
        <v>222</v>
      </c>
      <c r="D71" s="163" t="s">
        <v>182</v>
      </c>
      <c r="E71" s="164">
        <v>55</v>
      </c>
      <c r="F71" s="165"/>
      <c r="G71" s="166">
        <f>ROUND(E71*F71,2)</f>
        <v>0</v>
      </c>
      <c r="H71" s="165">
        <v>66.430000000000007</v>
      </c>
      <c r="I71" s="166">
        <f>ROUND(E71*H71,2)</f>
        <v>3653.65</v>
      </c>
      <c r="J71" s="165">
        <v>271.57</v>
      </c>
      <c r="K71" s="166">
        <f>ROUND(E71*J71,2)</f>
        <v>14936.35</v>
      </c>
      <c r="L71" s="166">
        <v>21</v>
      </c>
      <c r="M71" s="166">
        <f>G71*(1+L71/100)</f>
        <v>0</v>
      </c>
      <c r="N71" s="164">
        <v>9.2799999999999994E-2</v>
      </c>
      <c r="O71" s="164">
        <f>ROUND(E71*N71,2)</f>
        <v>5.0999999999999996</v>
      </c>
      <c r="P71" s="164">
        <v>0</v>
      </c>
      <c r="Q71" s="164">
        <f>ROUND(E71*P71,2)</f>
        <v>0</v>
      </c>
      <c r="R71" s="166"/>
      <c r="S71" s="166" t="s">
        <v>124</v>
      </c>
      <c r="T71" s="167" t="s">
        <v>163</v>
      </c>
      <c r="U71" s="152">
        <v>0.48</v>
      </c>
      <c r="V71" s="152">
        <f>ROUND(E71*U71,2)</f>
        <v>26.4</v>
      </c>
      <c r="W71" s="152"/>
      <c r="X71" s="152" t="s">
        <v>145</v>
      </c>
      <c r="Y71" s="152" t="s">
        <v>127</v>
      </c>
      <c r="Z71" s="142"/>
      <c r="AA71" s="142"/>
      <c r="AB71" s="142"/>
      <c r="AC71" s="142"/>
      <c r="AD71" s="142"/>
      <c r="AE71" s="142"/>
      <c r="AF71" s="142"/>
      <c r="AG71" s="142" t="s">
        <v>146</v>
      </c>
      <c r="AH71" s="142"/>
    </row>
    <row r="72" spans="1:34" outlineLevel="2" x14ac:dyDescent="0.2">
      <c r="A72" s="149"/>
      <c r="B72" s="150"/>
      <c r="C72" s="185" t="s">
        <v>371</v>
      </c>
      <c r="D72" s="181"/>
      <c r="E72" s="182">
        <v>55</v>
      </c>
      <c r="F72" s="152"/>
      <c r="G72" s="152"/>
      <c r="H72" s="152"/>
      <c r="I72" s="152"/>
      <c r="J72" s="152"/>
      <c r="K72" s="152"/>
      <c r="L72" s="152"/>
      <c r="M72" s="152"/>
      <c r="N72" s="151"/>
      <c r="O72" s="151"/>
      <c r="P72" s="151"/>
      <c r="Q72" s="151"/>
      <c r="R72" s="152"/>
      <c r="S72" s="152"/>
      <c r="T72" s="152"/>
      <c r="U72" s="152"/>
      <c r="V72" s="152"/>
      <c r="W72" s="152"/>
      <c r="X72" s="152"/>
      <c r="Y72" s="152"/>
      <c r="Z72" s="142"/>
      <c r="AA72" s="142"/>
      <c r="AB72" s="142"/>
      <c r="AC72" s="142"/>
      <c r="AD72" s="142"/>
      <c r="AE72" s="142"/>
      <c r="AF72" s="142"/>
      <c r="AG72" s="142" t="s">
        <v>167</v>
      </c>
      <c r="AH72" s="142">
        <v>0</v>
      </c>
    </row>
    <row r="73" spans="1:34" outlineLevel="3" x14ac:dyDescent="0.2">
      <c r="A73" s="149"/>
      <c r="B73" s="150"/>
      <c r="C73" s="185" t="s">
        <v>372</v>
      </c>
      <c r="D73" s="181"/>
      <c r="E73" s="182"/>
      <c r="F73" s="152"/>
      <c r="G73" s="152"/>
      <c r="H73" s="152"/>
      <c r="I73" s="152"/>
      <c r="J73" s="152"/>
      <c r="K73" s="152"/>
      <c r="L73" s="152"/>
      <c r="M73" s="152"/>
      <c r="N73" s="151"/>
      <c r="O73" s="151"/>
      <c r="P73" s="151"/>
      <c r="Q73" s="151"/>
      <c r="R73" s="152"/>
      <c r="S73" s="152"/>
      <c r="T73" s="152"/>
      <c r="U73" s="152"/>
      <c r="V73" s="152"/>
      <c r="W73" s="152"/>
      <c r="X73" s="152"/>
      <c r="Y73" s="152"/>
      <c r="Z73" s="142"/>
      <c r="AA73" s="142"/>
      <c r="AB73" s="142"/>
      <c r="AC73" s="142"/>
      <c r="AD73" s="142"/>
      <c r="AE73" s="142"/>
      <c r="AF73" s="142"/>
      <c r="AG73" s="142" t="s">
        <v>167</v>
      </c>
      <c r="AH73" s="142">
        <v>0</v>
      </c>
    </row>
    <row r="74" spans="1:34" outlineLevel="3" x14ac:dyDescent="0.2">
      <c r="A74" s="149"/>
      <c r="B74" s="150"/>
      <c r="C74" s="185" t="s">
        <v>383</v>
      </c>
      <c r="D74" s="181"/>
      <c r="E74" s="182"/>
      <c r="F74" s="152"/>
      <c r="G74" s="152"/>
      <c r="H74" s="152"/>
      <c r="I74" s="152"/>
      <c r="J74" s="152"/>
      <c r="K74" s="152"/>
      <c r="L74" s="152"/>
      <c r="M74" s="152"/>
      <c r="N74" s="151"/>
      <c r="O74" s="151"/>
      <c r="P74" s="151"/>
      <c r="Q74" s="151"/>
      <c r="R74" s="152"/>
      <c r="S74" s="152"/>
      <c r="T74" s="152"/>
      <c r="U74" s="152"/>
      <c r="V74" s="152"/>
      <c r="W74" s="152"/>
      <c r="X74" s="152"/>
      <c r="Y74" s="152"/>
      <c r="Z74" s="142"/>
      <c r="AA74" s="142"/>
      <c r="AB74" s="142"/>
      <c r="AC74" s="142"/>
      <c r="AD74" s="142"/>
      <c r="AE74" s="142"/>
      <c r="AF74" s="142"/>
      <c r="AG74" s="142" t="s">
        <v>167</v>
      </c>
      <c r="AH74" s="142">
        <v>0</v>
      </c>
    </row>
    <row r="75" spans="1:34" outlineLevel="1" x14ac:dyDescent="0.2">
      <c r="A75" s="168">
        <v>25</v>
      </c>
      <c r="B75" s="169" t="s">
        <v>223</v>
      </c>
      <c r="C75" s="176" t="s">
        <v>224</v>
      </c>
      <c r="D75" s="170" t="s">
        <v>196</v>
      </c>
      <c r="E75" s="171">
        <v>39</v>
      </c>
      <c r="F75" s="172"/>
      <c r="G75" s="173">
        <f>ROUND(E75*F75,2)</f>
        <v>0</v>
      </c>
      <c r="H75" s="172">
        <v>14.96</v>
      </c>
      <c r="I75" s="173">
        <f>ROUND(E75*H75,2)</f>
        <v>583.44000000000005</v>
      </c>
      <c r="J75" s="172">
        <v>265.04000000000002</v>
      </c>
      <c r="K75" s="173">
        <f>ROUND(E75*J75,2)</f>
        <v>10336.56</v>
      </c>
      <c r="L75" s="173">
        <v>21</v>
      </c>
      <c r="M75" s="173">
        <f>G75*(1+L75/100)</f>
        <v>0</v>
      </c>
      <c r="N75" s="171">
        <v>3.6000000000000002E-4</v>
      </c>
      <c r="O75" s="171">
        <f>ROUND(E75*N75,2)</f>
        <v>0.01</v>
      </c>
      <c r="P75" s="171">
        <v>0</v>
      </c>
      <c r="Q75" s="171">
        <f>ROUND(E75*P75,2)</f>
        <v>0</v>
      </c>
      <c r="R75" s="173"/>
      <c r="S75" s="173" t="s">
        <v>124</v>
      </c>
      <c r="T75" s="174" t="s">
        <v>163</v>
      </c>
      <c r="U75" s="152">
        <v>0.43</v>
      </c>
      <c r="V75" s="152">
        <f>ROUND(E75*U75,2)</f>
        <v>16.77</v>
      </c>
      <c r="W75" s="152"/>
      <c r="X75" s="152" t="s">
        <v>145</v>
      </c>
      <c r="Y75" s="152" t="s">
        <v>127</v>
      </c>
      <c r="Z75" s="142"/>
      <c r="AA75" s="142"/>
      <c r="AB75" s="142"/>
      <c r="AC75" s="142"/>
      <c r="AD75" s="142"/>
      <c r="AE75" s="142"/>
      <c r="AF75" s="142"/>
      <c r="AG75" s="142" t="s">
        <v>146</v>
      </c>
      <c r="AH75" s="142"/>
    </row>
    <row r="76" spans="1:34" outlineLevel="1" x14ac:dyDescent="0.2">
      <c r="A76" s="161">
        <v>26</v>
      </c>
      <c r="B76" s="162" t="s">
        <v>225</v>
      </c>
      <c r="C76" s="177" t="s">
        <v>226</v>
      </c>
      <c r="D76" s="163" t="s">
        <v>162</v>
      </c>
      <c r="E76" s="164">
        <v>7.15</v>
      </c>
      <c r="F76" s="165"/>
      <c r="G76" s="166">
        <f>ROUND(E76*F76,2)</f>
        <v>0</v>
      </c>
      <c r="H76" s="165">
        <v>1500</v>
      </c>
      <c r="I76" s="166">
        <f>ROUND(E76*H76,2)</f>
        <v>10725</v>
      </c>
      <c r="J76" s="165">
        <v>0</v>
      </c>
      <c r="K76" s="166">
        <f>ROUND(E76*J76,2)</f>
        <v>0</v>
      </c>
      <c r="L76" s="166">
        <v>21</v>
      </c>
      <c r="M76" s="166">
        <f>G76*(1+L76/100)</f>
        <v>0</v>
      </c>
      <c r="N76" s="164">
        <v>1.8</v>
      </c>
      <c r="O76" s="164">
        <f>ROUND(E76*N76,2)</f>
        <v>12.87</v>
      </c>
      <c r="P76" s="164">
        <v>0</v>
      </c>
      <c r="Q76" s="164">
        <f>ROUND(E76*P76,2)</f>
        <v>0</v>
      </c>
      <c r="R76" s="166"/>
      <c r="S76" s="166" t="s">
        <v>144</v>
      </c>
      <c r="T76" s="167" t="s">
        <v>125</v>
      </c>
      <c r="U76" s="152">
        <v>0</v>
      </c>
      <c r="V76" s="152">
        <f>ROUND(E76*U76,2)</f>
        <v>0</v>
      </c>
      <c r="W76" s="152"/>
      <c r="X76" s="152" t="s">
        <v>227</v>
      </c>
      <c r="Y76" s="152" t="s">
        <v>127</v>
      </c>
      <c r="Z76" s="142"/>
      <c r="AA76" s="142"/>
      <c r="AB76" s="142"/>
      <c r="AC76" s="142"/>
      <c r="AD76" s="142"/>
      <c r="AE76" s="142"/>
      <c r="AF76" s="142"/>
      <c r="AG76" s="142" t="s">
        <v>228</v>
      </c>
      <c r="AH76" s="142"/>
    </row>
    <row r="77" spans="1:34" outlineLevel="2" x14ac:dyDescent="0.2">
      <c r="A77" s="149"/>
      <c r="B77" s="150"/>
      <c r="C77" s="185" t="s">
        <v>394</v>
      </c>
      <c r="D77" s="181"/>
      <c r="E77" s="182">
        <v>7.15</v>
      </c>
      <c r="F77" s="152"/>
      <c r="G77" s="152"/>
      <c r="H77" s="152"/>
      <c r="I77" s="152"/>
      <c r="J77" s="152"/>
      <c r="K77" s="152"/>
      <c r="L77" s="152"/>
      <c r="M77" s="152"/>
      <c r="N77" s="151"/>
      <c r="O77" s="151"/>
      <c r="P77" s="151"/>
      <c r="Q77" s="151"/>
      <c r="R77" s="152"/>
      <c r="S77" s="152"/>
      <c r="T77" s="152"/>
      <c r="U77" s="152"/>
      <c r="V77" s="152"/>
      <c r="W77" s="152"/>
      <c r="X77" s="152"/>
      <c r="Y77" s="152"/>
      <c r="Z77" s="142"/>
      <c r="AA77" s="142"/>
      <c r="AB77" s="142"/>
      <c r="AC77" s="142"/>
      <c r="AD77" s="142"/>
      <c r="AE77" s="142"/>
      <c r="AF77" s="142"/>
      <c r="AG77" s="142" t="s">
        <v>167</v>
      </c>
      <c r="AH77" s="142">
        <v>0</v>
      </c>
    </row>
    <row r="78" spans="1:34" outlineLevel="1" x14ac:dyDescent="0.2">
      <c r="A78" s="161">
        <v>27</v>
      </c>
      <c r="B78" s="162" t="s">
        <v>230</v>
      </c>
      <c r="C78" s="177" t="s">
        <v>231</v>
      </c>
      <c r="D78" s="163" t="s">
        <v>232</v>
      </c>
      <c r="E78" s="164">
        <v>11</v>
      </c>
      <c r="F78" s="165"/>
      <c r="G78" s="166">
        <f>ROUND(E78*F78,2)</f>
        <v>0</v>
      </c>
      <c r="H78" s="165">
        <v>368</v>
      </c>
      <c r="I78" s="166">
        <f>ROUND(E78*H78,2)</f>
        <v>4048</v>
      </c>
      <c r="J78" s="165">
        <v>0</v>
      </c>
      <c r="K78" s="166">
        <f>ROUND(E78*J78,2)</f>
        <v>0</v>
      </c>
      <c r="L78" s="166">
        <v>21</v>
      </c>
      <c r="M78" s="166">
        <f>G78*(1+L78/100)</f>
        <v>0</v>
      </c>
      <c r="N78" s="164">
        <v>1</v>
      </c>
      <c r="O78" s="164">
        <f>ROUND(E78*N78,2)</f>
        <v>11</v>
      </c>
      <c r="P78" s="164">
        <v>0</v>
      </c>
      <c r="Q78" s="164">
        <f>ROUND(E78*P78,2)</f>
        <v>0</v>
      </c>
      <c r="R78" s="166" t="s">
        <v>233</v>
      </c>
      <c r="S78" s="166" t="s">
        <v>124</v>
      </c>
      <c r="T78" s="167" t="s">
        <v>163</v>
      </c>
      <c r="U78" s="152">
        <v>0</v>
      </c>
      <c r="V78" s="152">
        <f>ROUND(E78*U78,2)</f>
        <v>0</v>
      </c>
      <c r="W78" s="152"/>
      <c r="X78" s="152" t="s">
        <v>227</v>
      </c>
      <c r="Y78" s="152" t="s">
        <v>127</v>
      </c>
      <c r="Z78" s="142"/>
      <c r="AA78" s="142"/>
      <c r="AB78" s="142"/>
      <c r="AC78" s="142"/>
      <c r="AD78" s="142"/>
      <c r="AE78" s="142"/>
      <c r="AF78" s="142"/>
      <c r="AG78" s="142" t="s">
        <v>228</v>
      </c>
      <c r="AH78" s="142"/>
    </row>
    <row r="79" spans="1:34" outlineLevel="2" x14ac:dyDescent="0.2">
      <c r="A79" s="149"/>
      <c r="B79" s="150"/>
      <c r="C79" s="185" t="s">
        <v>395</v>
      </c>
      <c r="D79" s="181"/>
      <c r="E79" s="182">
        <v>11</v>
      </c>
      <c r="F79" s="152"/>
      <c r="G79" s="152"/>
      <c r="H79" s="152"/>
      <c r="I79" s="152"/>
      <c r="J79" s="152"/>
      <c r="K79" s="152"/>
      <c r="L79" s="152"/>
      <c r="M79" s="152"/>
      <c r="N79" s="151"/>
      <c r="O79" s="151"/>
      <c r="P79" s="151"/>
      <c r="Q79" s="151"/>
      <c r="R79" s="152"/>
      <c r="S79" s="152"/>
      <c r="T79" s="152"/>
      <c r="U79" s="152"/>
      <c r="V79" s="152"/>
      <c r="W79" s="152"/>
      <c r="X79" s="152"/>
      <c r="Y79" s="152"/>
      <c r="Z79" s="142"/>
      <c r="AA79" s="142"/>
      <c r="AB79" s="142"/>
      <c r="AC79" s="142"/>
      <c r="AD79" s="142"/>
      <c r="AE79" s="142"/>
      <c r="AF79" s="142"/>
      <c r="AG79" s="142" t="s">
        <v>167</v>
      </c>
      <c r="AH79" s="142">
        <v>0</v>
      </c>
    </row>
    <row r="80" spans="1:34" outlineLevel="1" x14ac:dyDescent="0.2">
      <c r="A80" s="161">
        <v>28</v>
      </c>
      <c r="B80" s="162" t="s">
        <v>235</v>
      </c>
      <c r="C80" s="177" t="s">
        <v>236</v>
      </c>
      <c r="D80" s="163" t="s">
        <v>232</v>
      </c>
      <c r="E80" s="164">
        <v>10.1</v>
      </c>
      <c r="F80" s="165"/>
      <c r="G80" s="166">
        <f>ROUND(E80*F80,2)</f>
        <v>0</v>
      </c>
      <c r="H80" s="165">
        <v>678</v>
      </c>
      <c r="I80" s="166">
        <f>ROUND(E80*H80,2)</f>
        <v>6847.8</v>
      </c>
      <c r="J80" s="165">
        <v>0</v>
      </c>
      <c r="K80" s="166">
        <f>ROUND(E80*J80,2)</f>
        <v>0</v>
      </c>
      <c r="L80" s="166">
        <v>21</v>
      </c>
      <c r="M80" s="166">
        <f>G80*(1+L80/100)</f>
        <v>0</v>
      </c>
      <c r="N80" s="164">
        <v>1</v>
      </c>
      <c r="O80" s="164">
        <f>ROUND(E80*N80,2)</f>
        <v>10.1</v>
      </c>
      <c r="P80" s="164">
        <v>0</v>
      </c>
      <c r="Q80" s="164">
        <f>ROUND(E80*P80,2)</f>
        <v>0</v>
      </c>
      <c r="R80" s="166" t="s">
        <v>233</v>
      </c>
      <c r="S80" s="166" t="s">
        <v>124</v>
      </c>
      <c r="T80" s="167" t="s">
        <v>163</v>
      </c>
      <c r="U80" s="152">
        <v>0</v>
      </c>
      <c r="V80" s="152">
        <f>ROUND(E80*U80,2)</f>
        <v>0</v>
      </c>
      <c r="W80" s="152"/>
      <c r="X80" s="152" t="s">
        <v>227</v>
      </c>
      <c r="Y80" s="152" t="s">
        <v>127</v>
      </c>
      <c r="Z80" s="142"/>
      <c r="AA80" s="142"/>
      <c r="AB80" s="142"/>
      <c r="AC80" s="142"/>
      <c r="AD80" s="142"/>
      <c r="AE80" s="142"/>
      <c r="AF80" s="142"/>
      <c r="AG80" s="142" t="s">
        <v>228</v>
      </c>
      <c r="AH80" s="142"/>
    </row>
    <row r="81" spans="1:34" outlineLevel="2" x14ac:dyDescent="0.2">
      <c r="A81" s="149"/>
      <c r="B81" s="150"/>
      <c r="C81" s="185" t="s">
        <v>396</v>
      </c>
      <c r="D81" s="181"/>
      <c r="E81" s="182">
        <v>10.1</v>
      </c>
      <c r="F81" s="152"/>
      <c r="G81" s="152"/>
      <c r="H81" s="152"/>
      <c r="I81" s="152"/>
      <c r="J81" s="152"/>
      <c r="K81" s="152"/>
      <c r="L81" s="152"/>
      <c r="M81" s="152"/>
      <c r="N81" s="151"/>
      <c r="O81" s="151"/>
      <c r="P81" s="151"/>
      <c r="Q81" s="151"/>
      <c r="R81" s="152"/>
      <c r="S81" s="152"/>
      <c r="T81" s="152"/>
      <c r="U81" s="152"/>
      <c r="V81" s="152"/>
      <c r="W81" s="152"/>
      <c r="X81" s="152"/>
      <c r="Y81" s="152"/>
      <c r="Z81" s="142"/>
      <c r="AA81" s="142"/>
      <c r="AB81" s="142"/>
      <c r="AC81" s="142"/>
      <c r="AD81" s="142"/>
      <c r="AE81" s="142"/>
      <c r="AF81" s="142"/>
      <c r="AG81" s="142" t="s">
        <v>167</v>
      </c>
      <c r="AH81" s="142">
        <v>0</v>
      </c>
    </row>
    <row r="82" spans="1:34" outlineLevel="1" x14ac:dyDescent="0.2">
      <c r="A82" s="161">
        <v>29</v>
      </c>
      <c r="B82" s="162" t="s">
        <v>238</v>
      </c>
      <c r="C82" s="177" t="s">
        <v>239</v>
      </c>
      <c r="D82" s="163" t="s">
        <v>232</v>
      </c>
      <c r="E82" s="164">
        <v>33</v>
      </c>
      <c r="F82" s="165"/>
      <c r="G82" s="166">
        <f>ROUND(E82*F82,2)</f>
        <v>0</v>
      </c>
      <c r="H82" s="165">
        <v>648</v>
      </c>
      <c r="I82" s="166">
        <f>ROUND(E82*H82,2)</f>
        <v>21384</v>
      </c>
      <c r="J82" s="165">
        <v>0</v>
      </c>
      <c r="K82" s="166">
        <f>ROUND(E82*J82,2)</f>
        <v>0</v>
      </c>
      <c r="L82" s="166">
        <v>21</v>
      </c>
      <c r="M82" s="166">
        <f>G82*(1+L82/100)</f>
        <v>0</v>
      </c>
      <c r="N82" s="164">
        <v>1</v>
      </c>
      <c r="O82" s="164">
        <f>ROUND(E82*N82,2)</f>
        <v>33</v>
      </c>
      <c r="P82" s="164">
        <v>0</v>
      </c>
      <c r="Q82" s="164">
        <f>ROUND(E82*P82,2)</f>
        <v>0</v>
      </c>
      <c r="R82" s="166" t="s">
        <v>233</v>
      </c>
      <c r="S82" s="166" t="s">
        <v>124</v>
      </c>
      <c r="T82" s="167" t="s">
        <v>163</v>
      </c>
      <c r="U82" s="152">
        <v>0</v>
      </c>
      <c r="V82" s="152">
        <f>ROUND(E82*U82,2)</f>
        <v>0</v>
      </c>
      <c r="W82" s="152"/>
      <c r="X82" s="152" t="s">
        <v>227</v>
      </c>
      <c r="Y82" s="152" t="s">
        <v>127</v>
      </c>
      <c r="Z82" s="142"/>
      <c r="AA82" s="142"/>
      <c r="AB82" s="142"/>
      <c r="AC82" s="142"/>
      <c r="AD82" s="142"/>
      <c r="AE82" s="142"/>
      <c r="AF82" s="142"/>
      <c r="AG82" s="142" t="s">
        <v>228</v>
      </c>
      <c r="AH82" s="142"/>
    </row>
    <row r="83" spans="1:34" outlineLevel="2" x14ac:dyDescent="0.2">
      <c r="A83" s="149"/>
      <c r="B83" s="150"/>
      <c r="C83" s="185" t="s">
        <v>397</v>
      </c>
      <c r="D83" s="181"/>
      <c r="E83" s="182">
        <v>33</v>
      </c>
      <c r="F83" s="152"/>
      <c r="G83" s="152"/>
      <c r="H83" s="152"/>
      <c r="I83" s="152"/>
      <c r="J83" s="152"/>
      <c r="K83" s="152"/>
      <c r="L83" s="152"/>
      <c r="M83" s="152"/>
      <c r="N83" s="151"/>
      <c r="O83" s="151"/>
      <c r="P83" s="151"/>
      <c r="Q83" s="151"/>
      <c r="R83" s="152"/>
      <c r="S83" s="152"/>
      <c r="T83" s="152"/>
      <c r="U83" s="152"/>
      <c r="V83" s="152"/>
      <c r="W83" s="152"/>
      <c r="X83" s="152"/>
      <c r="Y83" s="152"/>
      <c r="Z83" s="142"/>
      <c r="AA83" s="142"/>
      <c r="AB83" s="142"/>
      <c r="AC83" s="142"/>
      <c r="AD83" s="142"/>
      <c r="AE83" s="142"/>
      <c r="AF83" s="142"/>
      <c r="AG83" s="142" t="s">
        <v>167</v>
      </c>
      <c r="AH83" s="142">
        <v>0</v>
      </c>
    </row>
    <row r="84" spans="1:34" ht="22.5" outlineLevel="1" x14ac:dyDescent="0.2">
      <c r="A84" s="161">
        <v>30</v>
      </c>
      <c r="B84" s="162" t="s">
        <v>241</v>
      </c>
      <c r="C84" s="177" t="s">
        <v>242</v>
      </c>
      <c r="D84" s="163" t="s">
        <v>182</v>
      </c>
      <c r="E84" s="164">
        <v>158.36000000000001</v>
      </c>
      <c r="F84" s="165"/>
      <c r="G84" s="166">
        <f>ROUND(E84*F84,2)</f>
        <v>0</v>
      </c>
      <c r="H84" s="165">
        <v>664</v>
      </c>
      <c r="I84" s="166">
        <f>ROUND(E84*H84,2)</f>
        <v>105151.03999999999</v>
      </c>
      <c r="J84" s="165">
        <v>0</v>
      </c>
      <c r="K84" s="166">
        <f>ROUND(E84*J84,2)</f>
        <v>0</v>
      </c>
      <c r="L84" s="166">
        <v>21</v>
      </c>
      <c r="M84" s="166">
        <f>G84*(1+L84/100)</f>
        <v>0</v>
      </c>
      <c r="N84" s="164">
        <v>0.17499999999999999</v>
      </c>
      <c r="O84" s="164">
        <f>ROUND(E84*N84,2)</f>
        <v>27.71</v>
      </c>
      <c r="P84" s="164">
        <v>0</v>
      </c>
      <c r="Q84" s="164">
        <f>ROUND(E84*P84,2)</f>
        <v>0</v>
      </c>
      <c r="R84" s="166" t="s">
        <v>233</v>
      </c>
      <c r="S84" s="166" t="s">
        <v>124</v>
      </c>
      <c r="T84" s="167" t="s">
        <v>125</v>
      </c>
      <c r="U84" s="152">
        <v>0</v>
      </c>
      <c r="V84" s="152">
        <f>ROUND(E84*U84,2)</f>
        <v>0</v>
      </c>
      <c r="W84" s="152"/>
      <c r="X84" s="152" t="s">
        <v>227</v>
      </c>
      <c r="Y84" s="152" t="s">
        <v>127</v>
      </c>
      <c r="Z84" s="142"/>
      <c r="AA84" s="142"/>
      <c r="AB84" s="142"/>
      <c r="AC84" s="142"/>
      <c r="AD84" s="142"/>
      <c r="AE84" s="142"/>
      <c r="AF84" s="142"/>
      <c r="AG84" s="142" t="s">
        <v>228</v>
      </c>
      <c r="AH84" s="142"/>
    </row>
    <row r="85" spans="1:34" outlineLevel="2" x14ac:dyDescent="0.2">
      <c r="A85" s="149"/>
      <c r="B85" s="150"/>
      <c r="C85" s="185" t="s">
        <v>398</v>
      </c>
      <c r="D85" s="181"/>
      <c r="E85" s="182">
        <v>58.85</v>
      </c>
      <c r="F85" s="152"/>
      <c r="G85" s="152"/>
      <c r="H85" s="152"/>
      <c r="I85" s="152"/>
      <c r="J85" s="152"/>
      <c r="K85" s="152"/>
      <c r="L85" s="152"/>
      <c r="M85" s="152"/>
      <c r="N85" s="151"/>
      <c r="O85" s="151"/>
      <c r="P85" s="151"/>
      <c r="Q85" s="151"/>
      <c r="R85" s="152"/>
      <c r="S85" s="152"/>
      <c r="T85" s="152"/>
      <c r="U85" s="152"/>
      <c r="V85" s="152"/>
      <c r="W85" s="152"/>
      <c r="X85" s="152"/>
      <c r="Y85" s="152"/>
      <c r="Z85" s="142"/>
      <c r="AA85" s="142"/>
      <c r="AB85" s="142"/>
      <c r="AC85" s="142"/>
      <c r="AD85" s="142"/>
      <c r="AE85" s="142"/>
      <c r="AF85" s="142"/>
      <c r="AG85" s="142" t="s">
        <v>167</v>
      </c>
      <c r="AH85" s="142">
        <v>0</v>
      </c>
    </row>
    <row r="86" spans="1:34" outlineLevel="3" x14ac:dyDescent="0.2">
      <c r="A86" s="149"/>
      <c r="B86" s="150"/>
      <c r="C86" s="185" t="s">
        <v>399</v>
      </c>
      <c r="D86" s="181"/>
      <c r="E86" s="182">
        <v>99.51</v>
      </c>
      <c r="F86" s="152"/>
      <c r="G86" s="152"/>
      <c r="H86" s="152"/>
      <c r="I86" s="152"/>
      <c r="J86" s="152"/>
      <c r="K86" s="152"/>
      <c r="L86" s="152"/>
      <c r="M86" s="152"/>
      <c r="N86" s="151"/>
      <c r="O86" s="151"/>
      <c r="P86" s="151"/>
      <c r="Q86" s="151"/>
      <c r="R86" s="152"/>
      <c r="S86" s="152"/>
      <c r="T86" s="152"/>
      <c r="U86" s="152"/>
      <c r="V86" s="152"/>
      <c r="W86" s="152"/>
      <c r="X86" s="152"/>
      <c r="Y86" s="152"/>
      <c r="Z86" s="142"/>
      <c r="AA86" s="142"/>
      <c r="AB86" s="142"/>
      <c r="AC86" s="142"/>
      <c r="AD86" s="142"/>
      <c r="AE86" s="142"/>
      <c r="AF86" s="142"/>
      <c r="AG86" s="142" t="s">
        <v>167</v>
      </c>
      <c r="AH86" s="142">
        <v>0</v>
      </c>
    </row>
    <row r="87" spans="1:34" ht="22.5" outlineLevel="1" x14ac:dyDescent="0.2">
      <c r="A87" s="161">
        <v>31</v>
      </c>
      <c r="B87" s="162" t="s">
        <v>400</v>
      </c>
      <c r="C87" s="177" t="s">
        <v>401</v>
      </c>
      <c r="D87" s="163" t="s">
        <v>182</v>
      </c>
      <c r="E87" s="164">
        <v>8.8000000000000007</v>
      </c>
      <c r="F87" s="165"/>
      <c r="G87" s="166">
        <f>ROUND(E87*F87,2)</f>
        <v>0</v>
      </c>
      <c r="H87" s="165">
        <v>734</v>
      </c>
      <c r="I87" s="166">
        <f>ROUND(E87*H87,2)</f>
        <v>6459.2</v>
      </c>
      <c r="J87" s="165">
        <v>0</v>
      </c>
      <c r="K87" s="166">
        <f>ROUND(E87*J87,2)</f>
        <v>0</v>
      </c>
      <c r="L87" s="166">
        <v>21</v>
      </c>
      <c r="M87" s="166">
        <f>G87*(1+L87/100)</f>
        <v>0</v>
      </c>
      <c r="N87" s="164">
        <v>0.17499999999999999</v>
      </c>
      <c r="O87" s="164">
        <f>ROUND(E87*N87,2)</f>
        <v>1.54</v>
      </c>
      <c r="P87" s="164">
        <v>0</v>
      </c>
      <c r="Q87" s="164">
        <f>ROUND(E87*P87,2)</f>
        <v>0</v>
      </c>
      <c r="R87" s="166"/>
      <c r="S87" s="166" t="s">
        <v>144</v>
      </c>
      <c r="T87" s="167" t="s">
        <v>125</v>
      </c>
      <c r="U87" s="152">
        <v>0</v>
      </c>
      <c r="V87" s="152">
        <f>ROUND(E87*U87,2)</f>
        <v>0</v>
      </c>
      <c r="W87" s="152"/>
      <c r="X87" s="152" t="s">
        <v>227</v>
      </c>
      <c r="Y87" s="152" t="s">
        <v>127</v>
      </c>
      <c r="Z87" s="142"/>
      <c r="AA87" s="142"/>
      <c r="AB87" s="142"/>
      <c r="AC87" s="142"/>
      <c r="AD87" s="142"/>
      <c r="AE87" s="142"/>
      <c r="AF87" s="142"/>
      <c r="AG87" s="142" t="s">
        <v>228</v>
      </c>
      <c r="AH87" s="142"/>
    </row>
    <row r="88" spans="1:34" outlineLevel="2" x14ac:dyDescent="0.2">
      <c r="A88" s="149"/>
      <c r="B88" s="150"/>
      <c r="C88" s="185" t="s">
        <v>402</v>
      </c>
      <c r="D88" s="181"/>
      <c r="E88" s="182">
        <v>8.8000000000000007</v>
      </c>
      <c r="F88" s="152"/>
      <c r="G88" s="152"/>
      <c r="H88" s="152"/>
      <c r="I88" s="152"/>
      <c r="J88" s="152"/>
      <c r="K88" s="152"/>
      <c r="L88" s="152"/>
      <c r="M88" s="152"/>
      <c r="N88" s="151"/>
      <c r="O88" s="151"/>
      <c r="P88" s="151"/>
      <c r="Q88" s="151"/>
      <c r="R88" s="152"/>
      <c r="S88" s="152"/>
      <c r="T88" s="152"/>
      <c r="U88" s="152"/>
      <c r="V88" s="152"/>
      <c r="W88" s="152"/>
      <c r="X88" s="152"/>
      <c r="Y88" s="152"/>
      <c r="Z88" s="142"/>
      <c r="AA88" s="142"/>
      <c r="AB88" s="142"/>
      <c r="AC88" s="142"/>
      <c r="AD88" s="142"/>
      <c r="AE88" s="142"/>
      <c r="AF88" s="142"/>
      <c r="AG88" s="142" t="s">
        <v>167</v>
      </c>
      <c r="AH88" s="142">
        <v>0</v>
      </c>
    </row>
    <row r="89" spans="1:34" outlineLevel="1" x14ac:dyDescent="0.2">
      <c r="A89" s="161">
        <v>32</v>
      </c>
      <c r="B89" s="162" t="s">
        <v>247</v>
      </c>
      <c r="C89" s="177" t="s">
        <v>248</v>
      </c>
      <c r="D89" s="163" t="s">
        <v>182</v>
      </c>
      <c r="E89" s="164">
        <v>126.5</v>
      </c>
      <c r="F89" s="165"/>
      <c r="G89" s="166">
        <f>ROUND(E89*F89,2)</f>
        <v>0</v>
      </c>
      <c r="H89" s="165">
        <v>22.1</v>
      </c>
      <c r="I89" s="166">
        <f>ROUND(E89*H89,2)</f>
        <v>2795.65</v>
      </c>
      <c r="J89" s="165">
        <v>0</v>
      </c>
      <c r="K89" s="166">
        <f>ROUND(E89*J89,2)</f>
        <v>0</v>
      </c>
      <c r="L89" s="166">
        <v>21</v>
      </c>
      <c r="M89" s="166">
        <f>G89*(1+L89/100)</f>
        <v>0</v>
      </c>
      <c r="N89" s="164">
        <v>1.2E-4</v>
      </c>
      <c r="O89" s="164">
        <f>ROUND(E89*N89,2)</f>
        <v>0.02</v>
      </c>
      <c r="P89" s="164">
        <v>0</v>
      </c>
      <c r="Q89" s="164">
        <f>ROUND(E89*P89,2)</f>
        <v>0</v>
      </c>
      <c r="R89" s="166" t="s">
        <v>233</v>
      </c>
      <c r="S89" s="166" t="s">
        <v>163</v>
      </c>
      <c r="T89" s="167" t="s">
        <v>163</v>
      </c>
      <c r="U89" s="152">
        <v>0</v>
      </c>
      <c r="V89" s="152">
        <f>ROUND(E89*U89,2)</f>
        <v>0</v>
      </c>
      <c r="W89" s="152"/>
      <c r="X89" s="152" t="s">
        <v>227</v>
      </c>
      <c r="Y89" s="152" t="s">
        <v>127</v>
      </c>
      <c r="Z89" s="142"/>
      <c r="AA89" s="142"/>
      <c r="AB89" s="142"/>
      <c r="AC89" s="142"/>
      <c r="AD89" s="142"/>
      <c r="AE89" s="142"/>
      <c r="AF89" s="142"/>
      <c r="AG89" s="142" t="s">
        <v>228</v>
      </c>
      <c r="AH89" s="142"/>
    </row>
    <row r="90" spans="1:34" outlineLevel="2" x14ac:dyDescent="0.2">
      <c r="A90" s="149"/>
      <c r="B90" s="150"/>
      <c r="C90" s="185" t="s">
        <v>403</v>
      </c>
      <c r="D90" s="181"/>
      <c r="E90" s="182">
        <v>126.5</v>
      </c>
      <c r="F90" s="152"/>
      <c r="G90" s="152"/>
      <c r="H90" s="152"/>
      <c r="I90" s="152"/>
      <c r="J90" s="152"/>
      <c r="K90" s="152"/>
      <c r="L90" s="152"/>
      <c r="M90" s="152"/>
      <c r="N90" s="151"/>
      <c r="O90" s="151"/>
      <c r="P90" s="151"/>
      <c r="Q90" s="151"/>
      <c r="R90" s="152"/>
      <c r="S90" s="152"/>
      <c r="T90" s="152"/>
      <c r="U90" s="152"/>
      <c r="V90" s="152"/>
      <c r="W90" s="152"/>
      <c r="X90" s="152"/>
      <c r="Y90" s="152"/>
      <c r="Z90" s="142"/>
      <c r="AA90" s="142"/>
      <c r="AB90" s="142"/>
      <c r="AC90" s="142"/>
      <c r="AD90" s="142"/>
      <c r="AE90" s="142"/>
      <c r="AF90" s="142"/>
      <c r="AG90" s="142" t="s">
        <v>167</v>
      </c>
      <c r="AH90" s="142">
        <v>0</v>
      </c>
    </row>
    <row r="91" spans="1:34" x14ac:dyDescent="0.2">
      <c r="A91" s="154" t="s">
        <v>119</v>
      </c>
      <c r="B91" s="155" t="s">
        <v>77</v>
      </c>
      <c r="C91" s="175" t="s">
        <v>78</v>
      </c>
      <c r="D91" s="156"/>
      <c r="E91" s="157"/>
      <c r="F91" s="158"/>
      <c r="G91" s="158">
        <f>SUMIF(AG92:AG102,"&lt;&gt;NOR",G92:G102)</f>
        <v>0</v>
      </c>
      <c r="H91" s="158"/>
      <c r="I91" s="158">
        <f>SUM(I92:I102)</f>
        <v>51607.89</v>
      </c>
      <c r="J91" s="158"/>
      <c r="K91" s="158">
        <f>SUM(K92:K102)</f>
        <v>14925.089999999998</v>
      </c>
      <c r="L91" s="158"/>
      <c r="M91" s="158">
        <f>SUM(M92:M102)</f>
        <v>0</v>
      </c>
      <c r="N91" s="157"/>
      <c r="O91" s="157">
        <f>SUM(O92:O102)</f>
        <v>26.349999999999998</v>
      </c>
      <c r="P91" s="157"/>
      <c r="Q91" s="157">
        <f>SUM(Q92:Q102)</f>
        <v>0</v>
      </c>
      <c r="R91" s="158"/>
      <c r="S91" s="158"/>
      <c r="T91" s="159"/>
      <c r="U91" s="153"/>
      <c r="V91" s="153">
        <f>SUM(V92:V102)</f>
        <v>26.159999999999997</v>
      </c>
      <c r="W91" s="153"/>
      <c r="X91" s="153"/>
      <c r="Y91" s="153"/>
      <c r="AG91" t="s">
        <v>120</v>
      </c>
    </row>
    <row r="92" spans="1:34" outlineLevel="1" x14ac:dyDescent="0.2">
      <c r="A92" s="168">
        <v>33</v>
      </c>
      <c r="B92" s="169" t="s">
        <v>267</v>
      </c>
      <c r="C92" s="176" t="s">
        <v>268</v>
      </c>
      <c r="D92" s="170" t="s">
        <v>196</v>
      </c>
      <c r="E92" s="171">
        <v>82</v>
      </c>
      <c r="F92" s="172"/>
      <c r="G92" s="173">
        <f>ROUND(E92*F92,2)</f>
        <v>0</v>
      </c>
      <c r="H92" s="172">
        <v>179.01</v>
      </c>
      <c r="I92" s="173">
        <f>ROUND(E92*H92,2)</f>
        <v>14678.82</v>
      </c>
      <c r="J92" s="172">
        <v>86.99</v>
      </c>
      <c r="K92" s="173">
        <f>ROUND(E92*J92,2)</f>
        <v>7133.18</v>
      </c>
      <c r="L92" s="173">
        <v>21</v>
      </c>
      <c r="M92" s="173">
        <f>G92*(1+L92/100)</f>
        <v>0</v>
      </c>
      <c r="N92" s="171">
        <v>0.1525</v>
      </c>
      <c r="O92" s="171">
        <f>ROUND(E92*N92,2)</f>
        <v>12.51</v>
      </c>
      <c r="P92" s="171">
        <v>0</v>
      </c>
      <c r="Q92" s="171">
        <f>ROUND(E92*P92,2)</f>
        <v>0</v>
      </c>
      <c r="R92" s="173"/>
      <c r="S92" s="173" t="s">
        <v>124</v>
      </c>
      <c r="T92" s="174" t="s">
        <v>163</v>
      </c>
      <c r="U92" s="152">
        <v>0.16</v>
      </c>
      <c r="V92" s="152">
        <f>ROUND(E92*U92,2)</f>
        <v>13.12</v>
      </c>
      <c r="W92" s="152"/>
      <c r="X92" s="152" t="s">
        <v>145</v>
      </c>
      <c r="Y92" s="152" t="s">
        <v>127</v>
      </c>
      <c r="Z92" s="142"/>
      <c r="AA92" s="142"/>
      <c r="AB92" s="142"/>
      <c r="AC92" s="142"/>
      <c r="AD92" s="142"/>
      <c r="AE92" s="142"/>
      <c r="AF92" s="142"/>
      <c r="AG92" s="142" t="s">
        <v>146</v>
      </c>
      <c r="AH92" s="142"/>
    </row>
    <row r="93" spans="1:34" outlineLevel="1" x14ac:dyDescent="0.2">
      <c r="A93" s="161">
        <v>34</v>
      </c>
      <c r="B93" s="162" t="s">
        <v>269</v>
      </c>
      <c r="C93" s="177" t="s">
        <v>270</v>
      </c>
      <c r="D93" s="163" t="s">
        <v>196</v>
      </c>
      <c r="E93" s="164">
        <v>20</v>
      </c>
      <c r="F93" s="165"/>
      <c r="G93" s="166">
        <f>ROUND(E93*F93,2)</f>
        <v>0</v>
      </c>
      <c r="H93" s="165">
        <v>220.56</v>
      </c>
      <c r="I93" s="166">
        <f>ROUND(E93*H93,2)</f>
        <v>4411.2</v>
      </c>
      <c r="J93" s="165">
        <v>146.44</v>
      </c>
      <c r="K93" s="166">
        <f>ROUND(E93*J93,2)</f>
        <v>2928.8</v>
      </c>
      <c r="L93" s="166">
        <v>21</v>
      </c>
      <c r="M93" s="166">
        <f>G93*(1+L93/100)</f>
        <v>0</v>
      </c>
      <c r="N93" s="164">
        <v>0.188</v>
      </c>
      <c r="O93" s="164">
        <f>ROUND(E93*N93,2)</f>
        <v>3.76</v>
      </c>
      <c r="P93" s="164">
        <v>0</v>
      </c>
      <c r="Q93" s="164">
        <f>ROUND(E93*P93,2)</f>
        <v>0</v>
      </c>
      <c r="R93" s="166"/>
      <c r="S93" s="166" t="s">
        <v>124</v>
      </c>
      <c r="T93" s="167" t="s">
        <v>163</v>
      </c>
      <c r="U93" s="152">
        <v>0.27</v>
      </c>
      <c r="V93" s="152">
        <f>ROUND(E93*U93,2)</f>
        <v>5.4</v>
      </c>
      <c r="W93" s="152"/>
      <c r="X93" s="152" t="s">
        <v>145</v>
      </c>
      <c r="Y93" s="152" t="s">
        <v>127</v>
      </c>
      <c r="Z93" s="142"/>
      <c r="AA93" s="142"/>
      <c r="AB93" s="142"/>
      <c r="AC93" s="142"/>
      <c r="AD93" s="142"/>
      <c r="AE93" s="142"/>
      <c r="AF93" s="142"/>
      <c r="AG93" s="142" t="s">
        <v>146</v>
      </c>
      <c r="AH93" s="142"/>
    </row>
    <row r="94" spans="1:34" outlineLevel="2" x14ac:dyDescent="0.2">
      <c r="A94" s="149"/>
      <c r="B94" s="150"/>
      <c r="C94" s="185" t="s">
        <v>404</v>
      </c>
      <c r="D94" s="181"/>
      <c r="E94" s="182">
        <v>20</v>
      </c>
      <c r="F94" s="152"/>
      <c r="G94" s="152"/>
      <c r="H94" s="152"/>
      <c r="I94" s="152"/>
      <c r="J94" s="152"/>
      <c r="K94" s="152"/>
      <c r="L94" s="152"/>
      <c r="M94" s="152"/>
      <c r="N94" s="151"/>
      <c r="O94" s="151"/>
      <c r="P94" s="151"/>
      <c r="Q94" s="151"/>
      <c r="R94" s="152"/>
      <c r="S94" s="152"/>
      <c r="T94" s="152"/>
      <c r="U94" s="152"/>
      <c r="V94" s="152"/>
      <c r="W94" s="152"/>
      <c r="X94" s="152"/>
      <c r="Y94" s="152"/>
      <c r="Z94" s="142"/>
      <c r="AA94" s="142"/>
      <c r="AB94" s="142"/>
      <c r="AC94" s="142"/>
      <c r="AD94" s="142"/>
      <c r="AE94" s="142"/>
      <c r="AF94" s="142"/>
      <c r="AG94" s="142" t="s">
        <v>167</v>
      </c>
      <c r="AH94" s="142">
        <v>0</v>
      </c>
    </row>
    <row r="95" spans="1:34" ht="22.5" outlineLevel="1" x14ac:dyDescent="0.2">
      <c r="A95" s="168">
        <v>35</v>
      </c>
      <c r="B95" s="169" t="s">
        <v>272</v>
      </c>
      <c r="C95" s="176" t="s">
        <v>273</v>
      </c>
      <c r="D95" s="170" t="s">
        <v>196</v>
      </c>
      <c r="E95" s="171">
        <v>14</v>
      </c>
      <c r="F95" s="172"/>
      <c r="G95" s="173">
        <f>ROUND(E95*F95,2)</f>
        <v>0</v>
      </c>
      <c r="H95" s="172">
        <v>760.24</v>
      </c>
      <c r="I95" s="173">
        <f>ROUND(E95*H95,2)</f>
        <v>10643.36</v>
      </c>
      <c r="J95" s="172">
        <v>211.76</v>
      </c>
      <c r="K95" s="173">
        <f>ROUND(E95*J95,2)</f>
        <v>2964.64</v>
      </c>
      <c r="L95" s="173">
        <v>21</v>
      </c>
      <c r="M95" s="173">
        <f>G95*(1+L95/100)</f>
        <v>0</v>
      </c>
      <c r="N95" s="171">
        <v>0.28349999999999997</v>
      </c>
      <c r="O95" s="171">
        <f>ROUND(E95*N95,2)</f>
        <v>3.97</v>
      </c>
      <c r="P95" s="171">
        <v>0</v>
      </c>
      <c r="Q95" s="171">
        <f>ROUND(E95*P95,2)</f>
        <v>0</v>
      </c>
      <c r="R95" s="173"/>
      <c r="S95" s="173" t="s">
        <v>124</v>
      </c>
      <c r="T95" s="174" t="s">
        <v>163</v>
      </c>
      <c r="U95" s="152">
        <v>0.4</v>
      </c>
      <c r="V95" s="152">
        <f>ROUND(E95*U95,2)</f>
        <v>5.6</v>
      </c>
      <c r="W95" s="152"/>
      <c r="X95" s="152" t="s">
        <v>145</v>
      </c>
      <c r="Y95" s="152" t="s">
        <v>127</v>
      </c>
      <c r="Z95" s="142"/>
      <c r="AA95" s="142"/>
      <c r="AB95" s="142"/>
      <c r="AC95" s="142"/>
      <c r="AD95" s="142"/>
      <c r="AE95" s="142"/>
      <c r="AF95" s="142"/>
      <c r="AG95" s="142" t="s">
        <v>146</v>
      </c>
      <c r="AH95" s="142"/>
    </row>
    <row r="96" spans="1:34" outlineLevel="1" x14ac:dyDescent="0.2">
      <c r="A96" s="168">
        <v>36</v>
      </c>
      <c r="B96" s="169" t="s">
        <v>405</v>
      </c>
      <c r="C96" s="176" t="s">
        <v>406</v>
      </c>
      <c r="D96" s="170" t="s">
        <v>196</v>
      </c>
      <c r="E96" s="171">
        <v>37</v>
      </c>
      <c r="F96" s="172"/>
      <c r="G96" s="173">
        <f>ROUND(E96*F96,2)</f>
        <v>0</v>
      </c>
      <c r="H96" s="172">
        <v>67.19</v>
      </c>
      <c r="I96" s="173">
        <f>ROUND(E96*H96,2)</f>
        <v>2486.0300000000002</v>
      </c>
      <c r="J96" s="172">
        <v>51.31</v>
      </c>
      <c r="K96" s="173">
        <f>ROUND(E96*J96,2)</f>
        <v>1898.47</v>
      </c>
      <c r="L96" s="173">
        <v>21</v>
      </c>
      <c r="M96" s="173">
        <f>G96*(1+L96/100)</f>
        <v>0</v>
      </c>
      <c r="N96" s="171">
        <v>0</v>
      </c>
      <c r="O96" s="171">
        <f>ROUND(E96*N96,2)</f>
        <v>0</v>
      </c>
      <c r="P96" s="171">
        <v>0</v>
      </c>
      <c r="Q96" s="171">
        <f>ROUND(E96*P96,2)</f>
        <v>0</v>
      </c>
      <c r="R96" s="173"/>
      <c r="S96" s="173" t="s">
        <v>124</v>
      </c>
      <c r="T96" s="174" t="s">
        <v>163</v>
      </c>
      <c r="U96" s="152">
        <v>5.5E-2</v>
      </c>
      <c r="V96" s="152">
        <f>ROUND(E96*U96,2)</f>
        <v>2.04</v>
      </c>
      <c r="W96" s="152"/>
      <c r="X96" s="152" t="s">
        <v>145</v>
      </c>
      <c r="Y96" s="152" t="s">
        <v>127</v>
      </c>
      <c r="Z96" s="142"/>
      <c r="AA96" s="142"/>
      <c r="AB96" s="142"/>
      <c r="AC96" s="142"/>
      <c r="AD96" s="142"/>
      <c r="AE96" s="142"/>
      <c r="AF96" s="142"/>
      <c r="AG96" s="142" t="s">
        <v>146</v>
      </c>
      <c r="AH96" s="142"/>
    </row>
    <row r="97" spans="1:34" ht="22.5" outlineLevel="1" x14ac:dyDescent="0.2">
      <c r="A97" s="161">
        <v>37</v>
      </c>
      <c r="B97" s="162" t="s">
        <v>279</v>
      </c>
      <c r="C97" s="177" t="s">
        <v>280</v>
      </c>
      <c r="D97" s="163" t="s">
        <v>153</v>
      </c>
      <c r="E97" s="164">
        <v>83.64</v>
      </c>
      <c r="F97" s="165"/>
      <c r="G97" s="166">
        <f>ROUND(E97*F97,2)</f>
        <v>0</v>
      </c>
      <c r="H97" s="165">
        <v>175.5</v>
      </c>
      <c r="I97" s="166">
        <f>ROUND(E97*H97,2)</f>
        <v>14678.82</v>
      </c>
      <c r="J97" s="165">
        <v>0</v>
      </c>
      <c r="K97" s="166">
        <f>ROUND(E97*J97,2)</f>
        <v>0</v>
      </c>
      <c r="L97" s="166">
        <v>21</v>
      </c>
      <c r="M97" s="166">
        <f>G97*(1+L97/100)</f>
        <v>0</v>
      </c>
      <c r="N97" s="164">
        <v>5.4170000000000003E-2</v>
      </c>
      <c r="O97" s="164">
        <f>ROUND(E97*N97,2)</f>
        <v>4.53</v>
      </c>
      <c r="P97" s="164">
        <v>0</v>
      </c>
      <c r="Q97" s="164">
        <f>ROUND(E97*P97,2)</f>
        <v>0</v>
      </c>
      <c r="R97" s="166" t="s">
        <v>233</v>
      </c>
      <c r="S97" s="166" t="s">
        <v>124</v>
      </c>
      <c r="T97" s="167" t="s">
        <v>163</v>
      </c>
      <c r="U97" s="152">
        <v>0</v>
      </c>
      <c r="V97" s="152">
        <f>ROUND(E97*U97,2)</f>
        <v>0</v>
      </c>
      <c r="W97" s="152"/>
      <c r="X97" s="152" t="s">
        <v>227</v>
      </c>
      <c r="Y97" s="152" t="s">
        <v>127</v>
      </c>
      <c r="Z97" s="142"/>
      <c r="AA97" s="142"/>
      <c r="AB97" s="142"/>
      <c r="AC97" s="142"/>
      <c r="AD97" s="142"/>
      <c r="AE97" s="142"/>
      <c r="AF97" s="142"/>
      <c r="AG97" s="142" t="s">
        <v>228</v>
      </c>
      <c r="AH97" s="142"/>
    </row>
    <row r="98" spans="1:34" outlineLevel="2" x14ac:dyDescent="0.2">
      <c r="A98" s="149"/>
      <c r="B98" s="150"/>
      <c r="C98" s="185" t="s">
        <v>407</v>
      </c>
      <c r="D98" s="181"/>
      <c r="E98" s="182">
        <v>83.64</v>
      </c>
      <c r="F98" s="152"/>
      <c r="G98" s="152"/>
      <c r="H98" s="152"/>
      <c r="I98" s="152"/>
      <c r="J98" s="152"/>
      <c r="K98" s="152"/>
      <c r="L98" s="152"/>
      <c r="M98" s="152"/>
      <c r="N98" s="151"/>
      <c r="O98" s="151"/>
      <c r="P98" s="151"/>
      <c r="Q98" s="151"/>
      <c r="R98" s="152"/>
      <c r="S98" s="152"/>
      <c r="T98" s="152"/>
      <c r="U98" s="152"/>
      <c r="V98" s="152"/>
      <c r="W98" s="152"/>
      <c r="X98" s="152"/>
      <c r="Y98" s="152"/>
      <c r="Z98" s="142"/>
      <c r="AA98" s="142"/>
      <c r="AB98" s="142"/>
      <c r="AC98" s="142"/>
      <c r="AD98" s="142"/>
      <c r="AE98" s="142"/>
      <c r="AF98" s="142"/>
      <c r="AG98" s="142" t="s">
        <v>167</v>
      </c>
      <c r="AH98" s="142">
        <v>0</v>
      </c>
    </row>
    <row r="99" spans="1:34" ht="22.5" outlineLevel="1" x14ac:dyDescent="0.2">
      <c r="A99" s="161">
        <v>38</v>
      </c>
      <c r="B99" s="162" t="s">
        <v>282</v>
      </c>
      <c r="C99" s="177" t="s">
        <v>283</v>
      </c>
      <c r="D99" s="163" t="s">
        <v>153</v>
      </c>
      <c r="E99" s="164">
        <v>17.34</v>
      </c>
      <c r="F99" s="165"/>
      <c r="G99" s="166">
        <f>ROUND(E99*F99,2)</f>
        <v>0</v>
      </c>
      <c r="H99" s="165">
        <v>224</v>
      </c>
      <c r="I99" s="166">
        <f>ROUND(E99*H99,2)</f>
        <v>3884.16</v>
      </c>
      <c r="J99" s="165">
        <v>0</v>
      </c>
      <c r="K99" s="166">
        <f>ROUND(E99*J99,2)</f>
        <v>0</v>
      </c>
      <c r="L99" s="166">
        <v>21</v>
      </c>
      <c r="M99" s="166">
        <f>G99*(1+L99/100)</f>
        <v>0</v>
      </c>
      <c r="N99" s="164">
        <v>8.1970000000000001E-2</v>
      </c>
      <c r="O99" s="164">
        <f>ROUND(E99*N99,2)</f>
        <v>1.42</v>
      </c>
      <c r="P99" s="164">
        <v>0</v>
      </c>
      <c r="Q99" s="164">
        <f>ROUND(E99*P99,2)</f>
        <v>0</v>
      </c>
      <c r="R99" s="166" t="s">
        <v>233</v>
      </c>
      <c r="S99" s="166" t="s">
        <v>124</v>
      </c>
      <c r="T99" s="167" t="s">
        <v>163</v>
      </c>
      <c r="U99" s="152">
        <v>0</v>
      </c>
      <c r="V99" s="152">
        <f>ROUND(E99*U99,2)</f>
        <v>0</v>
      </c>
      <c r="W99" s="152"/>
      <c r="X99" s="152" t="s">
        <v>227</v>
      </c>
      <c r="Y99" s="152" t="s">
        <v>127</v>
      </c>
      <c r="Z99" s="142"/>
      <c r="AA99" s="142"/>
      <c r="AB99" s="142"/>
      <c r="AC99" s="142"/>
      <c r="AD99" s="142"/>
      <c r="AE99" s="142"/>
      <c r="AF99" s="142"/>
      <c r="AG99" s="142" t="s">
        <v>228</v>
      </c>
      <c r="AH99" s="142"/>
    </row>
    <row r="100" spans="1:34" outlineLevel="2" x14ac:dyDescent="0.2">
      <c r="A100" s="149"/>
      <c r="B100" s="150"/>
      <c r="C100" s="185" t="s">
        <v>360</v>
      </c>
      <c r="D100" s="181"/>
      <c r="E100" s="182">
        <v>17.34</v>
      </c>
      <c r="F100" s="152"/>
      <c r="G100" s="152"/>
      <c r="H100" s="152"/>
      <c r="I100" s="152"/>
      <c r="J100" s="152"/>
      <c r="K100" s="152"/>
      <c r="L100" s="152"/>
      <c r="M100" s="152"/>
      <c r="N100" s="151"/>
      <c r="O100" s="151"/>
      <c r="P100" s="151"/>
      <c r="Q100" s="151"/>
      <c r="R100" s="152"/>
      <c r="S100" s="152"/>
      <c r="T100" s="152"/>
      <c r="U100" s="152"/>
      <c r="V100" s="152"/>
      <c r="W100" s="152"/>
      <c r="X100" s="152"/>
      <c r="Y100" s="152"/>
      <c r="Z100" s="142"/>
      <c r="AA100" s="142"/>
      <c r="AB100" s="142"/>
      <c r="AC100" s="142"/>
      <c r="AD100" s="142"/>
      <c r="AE100" s="142"/>
      <c r="AF100" s="142"/>
      <c r="AG100" s="142" t="s">
        <v>167</v>
      </c>
      <c r="AH100" s="142">
        <v>0</v>
      </c>
    </row>
    <row r="101" spans="1:34" ht="22.5" outlineLevel="1" x14ac:dyDescent="0.2">
      <c r="A101" s="168">
        <v>39</v>
      </c>
      <c r="B101" s="169" t="s">
        <v>285</v>
      </c>
      <c r="C101" s="176" t="s">
        <v>286</v>
      </c>
      <c r="D101" s="170" t="s">
        <v>153</v>
      </c>
      <c r="E101" s="171">
        <v>1</v>
      </c>
      <c r="F101" s="172"/>
      <c r="G101" s="173">
        <f>ROUND(E101*F101,2)</f>
        <v>0</v>
      </c>
      <c r="H101" s="172">
        <v>462.5</v>
      </c>
      <c r="I101" s="173">
        <f>ROUND(E101*H101,2)</f>
        <v>462.5</v>
      </c>
      <c r="J101" s="172">
        <v>0</v>
      </c>
      <c r="K101" s="173">
        <f>ROUND(E101*J101,2)</f>
        <v>0</v>
      </c>
      <c r="L101" s="173">
        <v>21</v>
      </c>
      <c r="M101" s="173">
        <f>G101*(1+L101/100)</f>
        <v>0</v>
      </c>
      <c r="N101" s="171">
        <v>5.6099999999999997E-2</v>
      </c>
      <c r="O101" s="171">
        <f>ROUND(E101*N101,2)</f>
        <v>0.06</v>
      </c>
      <c r="P101" s="171">
        <v>0</v>
      </c>
      <c r="Q101" s="171">
        <f>ROUND(E101*P101,2)</f>
        <v>0</v>
      </c>
      <c r="R101" s="173" t="s">
        <v>233</v>
      </c>
      <c r="S101" s="173" t="s">
        <v>124</v>
      </c>
      <c r="T101" s="174" t="s">
        <v>163</v>
      </c>
      <c r="U101" s="152">
        <v>0</v>
      </c>
      <c r="V101" s="152">
        <f>ROUND(E101*U101,2)</f>
        <v>0</v>
      </c>
      <c r="W101" s="152"/>
      <c r="X101" s="152" t="s">
        <v>227</v>
      </c>
      <c r="Y101" s="152" t="s">
        <v>127</v>
      </c>
      <c r="Z101" s="142"/>
      <c r="AA101" s="142"/>
      <c r="AB101" s="142"/>
      <c r="AC101" s="142"/>
      <c r="AD101" s="142"/>
      <c r="AE101" s="142"/>
      <c r="AF101" s="142"/>
      <c r="AG101" s="142" t="s">
        <v>228</v>
      </c>
      <c r="AH101" s="142"/>
    </row>
    <row r="102" spans="1:34" outlineLevel="1" x14ac:dyDescent="0.2">
      <c r="A102" s="168">
        <v>40</v>
      </c>
      <c r="B102" s="169" t="s">
        <v>287</v>
      </c>
      <c r="C102" s="176" t="s">
        <v>288</v>
      </c>
      <c r="D102" s="170" t="s">
        <v>153</v>
      </c>
      <c r="E102" s="171">
        <v>2</v>
      </c>
      <c r="F102" s="172"/>
      <c r="G102" s="173">
        <f>ROUND(E102*F102,2)</f>
        <v>0</v>
      </c>
      <c r="H102" s="172">
        <v>181.5</v>
      </c>
      <c r="I102" s="173">
        <f>ROUND(E102*H102,2)</f>
        <v>363</v>
      </c>
      <c r="J102" s="172">
        <v>0</v>
      </c>
      <c r="K102" s="173">
        <f>ROUND(E102*J102,2)</f>
        <v>0</v>
      </c>
      <c r="L102" s="173">
        <v>21</v>
      </c>
      <c r="M102" s="173">
        <f>G102*(1+L102/100)</f>
        <v>0</v>
      </c>
      <c r="N102" s="171">
        <v>4.8300000000000003E-2</v>
      </c>
      <c r="O102" s="171">
        <f>ROUND(E102*N102,2)</f>
        <v>0.1</v>
      </c>
      <c r="P102" s="171">
        <v>0</v>
      </c>
      <c r="Q102" s="171">
        <f>ROUND(E102*P102,2)</f>
        <v>0</v>
      </c>
      <c r="R102" s="173" t="s">
        <v>233</v>
      </c>
      <c r="S102" s="173" t="s">
        <v>124</v>
      </c>
      <c r="T102" s="174" t="s">
        <v>163</v>
      </c>
      <c r="U102" s="152">
        <v>0</v>
      </c>
      <c r="V102" s="152">
        <f>ROUND(E102*U102,2)</f>
        <v>0</v>
      </c>
      <c r="W102" s="152"/>
      <c r="X102" s="152" t="s">
        <v>227</v>
      </c>
      <c r="Y102" s="152" t="s">
        <v>127</v>
      </c>
      <c r="Z102" s="142"/>
      <c r="AA102" s="142"/>
      <c r="AB102" s="142"/>
      <c r="AC102" s="142"/>
      <c r="AD102" s="142"/>
      <c r="AE102" s="142"/>
      <c r="AF102" s="142"/>
      <c r="AG102" s="142" t="s">
        <v>228</v>
      </c>
      <c r="AH102" s="142"/>
    </row>
    <row r="103" spans="1:34" x14ac:dyDescent="0.2">
      <c r="A103" s="154" t="s">
        <v>119</v>
      </c>
      <c r="B103" s="155" t="s">
        <v>79</v>
      </c>
      <c r="C103" s="175" t="s">
        <v>80</v>
      </c>
      <c r="D103" s="156"/>
      <c r="E103" s="157"/>
      <c r="F103" s="158"/>
      <c r="G103" s="158">
        <f>SUMIF(AG104:AG114,"&lt;&gt;NOR",G104:G114)</f>
        <v>0</v>
      </c>
      <c r="H103" s="158"/>
      <c r="I103" s="158">
        <f>SUM(I104:I114)</f>
        <v>0</v>
      </c>
      <c r="J103" s="158"/>
      <c r="K103" s="158">
        <f>SUM(K104:K114)</f>
        <v>25527.309999999998</v>
      </c>
      <c r="L103" s="158"/>
      <c r="M103" s="158">
        <f>SUM(M104:M114)</f>
        <v>0</v>
      </c>
      <c r="N103" s="157"/>
      <c r="O103" s="157">
        <f>SUM(O104:O114)</f>
        <v>0</v>
      </c>
      <c r="P103" s="157"/>
      <c r="Q103" s="157">
        <f>SUM(Q104:Q114)</f>
        <v>44.519999999999996</v>
      </c>
      <c r="R103" s="158"/>
      <c r="S103" s="158"/>
      <c r="T103" s="159"/>
      <c r="U103" s="153"/>
      <c r="V103" s="153">
        <f>SUM(V104:V114)</f>
        <v>24.68</v>
      </c>
      <c r="W103" s="153"/>
      <c r="X103" s="153"/>
      <c r="Y103" s="153"/>
      <c r="AG103" t="s">
        <v>120</v>
      </c>
    </row>
    <row r="104" spans="1:34" outlineLevel="1" x14ac:dyDescent="0.2">
      <c r="A104" s="161">
        <v>41</v>
      </c>
      <c r="B104" s="162" t="s">
        <v>289</v>
      </c>
      <c r="C104" s="177" t="s">
        <v>290</v>
      </c>
      <c r="D104" s="163" t="s">
        <v>182</v>
      </c>
      <c r="E104" s="164">
        <v>37.119999999999997</v>
      </c>
      <c r="F104" s="165"/>
      <c r="G104" s="166">
        <f>ROUND(E104*F104,2)</f>
        <v>0</v>
      </c>
      <c r="H104" s="165">
        <v>0</v>
      </c>
      <c r="I104" s="166">
        <f>ROUND(E104*H104,2)</f>
        <v>0</v>
      </c>
      <c r="J104" s="165">
        <v>71.2</v>
      </c>
      <c r="K104" s="166">
        <f>ROUND(E104*J104,2)</f>
        <v>2642.94</v>
      </c>
      <c r="L104" s="166">
        <v>21</v>
      </c>
      <c r="M104" s="166">
        <f>G104*(1+L104/100)</f>
        <v>0</v>
      </c>
      <c r="N104" s="164">
        <v>0</v>
      </c>
      <c r="O104" s="164">
        <f>ROUND(E104*N104,2)</f>
        <v>0</v>
      </c>
      <c r="P104" s="164">
        <v>0.13800000000000001</v>
      </c>
      <c r="Q104" s="164">
        <f>ROUND(E104*P104,2)</f>
        <v>5.12</v>
      </c>
      <c r="R104" s="166"/>
      <c r="S104" s="166" t="s">
        <v>124</v>
      </c>
      <c r="T104" s="167" t="s">
        <v>163</v>
      </c>
      <c r="U104" s="152">
        <v>0.16</v>
      </c>
      <c r="V104" s="152">
        <f>ROUND(E104*U104,2)</f>
        <v>5.94</v>
      </c>
      <c r="W104" s="152"/>
      <c r="X104" s="152" t="s">
        <v>145</v>
      </c>
      <c r="Y104" s="152" t="s">
        <v>127</v>
      </c>
      <c r="Z104" s="142"/>
      <c r="AA104" s="142"/>
      <c r="AB104" s="142"/>
      <c r="AC104" s="142"/>
      <c r="AD104" s="142"/>
      <c r="AE104" s="142"/>
      <c r="AF104" s="142"/>
      <c r="AG104" s="142" t="s">
        <v>146</v>
      </c>
      <c r="AH104" s="142"/>
    </row>
    <row r="105" spans="1:34" outlineLevel="2" x14ac:dyDescent="0.2">
      <c r="A105" s="149"/>
      <c r="B105" s="150"/>
      <c r="C105" s="185" t="s">
        <v>408</v>
      </c>
      <c r="D105" s="181"/>
      <c r="E105" s="182">
        <v>37.119999999999997</v>
      </c>
      <c r="F105" s="152"/>
      <c r="G105" s="152"/>
      <c r="H105" s="152"/>
      <c r="I105" s="152"/>
      <c r="J105" s="152"/>
      <c r="K105" s="152"/>
      <c r="L105" s="152"/>
      <c r="M105" s="152"/>
      <c r="N105" s="151"/>
      <c r="O105" s="151"/>
      <c r="P105" s="151"/>
      <c r="Q105" s="151"/>
      <c r="R105" s="152"/>
      <c r="S105" s="152"/>
      <c r="T105" s="152"/>
      <c r="U105" s="152"/>
      <c r="V105" s="152"/>
      <c r="W105" s="152"/>
      <c r="X105" s="152"/>
      <c r="Y105" s="152"/>
      <c r="Z105" s="142"/>
      <c r="AA105" s="142"/>
      <c r="AB105" s="142"/>
      <c r="AC105" s="142"/>
      <c r="AD105" s="142"/>
      <c r="AE105" s="142"/>
      <c r="AF105" s="142"/>
      <c r="AG105" s="142" t="s">
        <v>167</v>
      </c>
      <c r="AH105" s="142">
        <v>0</v>
      </c>
    </row>
    <row r="106" spans="1:34" outlineLevel="1" x14ac:dyDescent="0.2">
      <c r="A106" s="161">
        <v>42</v>
      </c>
      <c r="B106" s="162" t="s">
        <v>292</v>
      </c>
      <c r="C106" s="177" t="s">
        <v>293</v>
      </c>
      <c r="D106" s="163" t="s">
        <v>182</v>
      </c>
      <c r="E106" s="164">
        <v>37.119999999999997</v>
      </c>
      <c r="F106" s="165"/>
      <c r="G106" s="166">
        <f>ROUND(E106*F106,2)</f>
        <v>0</v>
      </c>
      <c r="H106" s="165">
        <v>0</v>
      </c>
      <c r="I106" s="166">
        <f>ROUND(E106*H106,2)</f>
        <v>0</v>
      </c>
      <c r="J106" s="165">
        <v>46.4</v>
      </c>
      <c r="K106" s="166">
        <f>ROUND(E106*J106,2)</f>
        <v>1722.37</v>
      </c>
      <c r="L106" s="166">
        <v>21</v>
      </c>
      <c r="M106" s="166">
        <f>G106*(1+L106/100)</f>
        <v>0</v>
      </c>
      <c r="N106" s="164">
        <v>0</v>
      </c>
      <c r="O106" s="164">
        <f>ROUND(E106*N106,2)</f>
        <v>0</v>
      </c>
      <c r="P106" s="164">
        <v>0.39600000000000002</v>
      </c>
      <c r="Q106" s="164">
        <f>ROUND(E106*P106,2)</f>
        <v>14.7</v>
      </c>
      <c r="R106" s="166"/>
      <c r="S106" s="166" t="s">
        <v>124</v>
      </c>
      <c r="T106" s="167" t="s">
        <v>163</v>
      </c>
      <c r="U106" s="152">
        <v>7.0000000000000007E-2</v>
      </c>
      <c r="V106" s="152">
        <f>ROUND(E106*U106,2)</f>
        <v>2.6</v>
      </c>
      <c r="W106" s="152"/>
      <c r="X106" s="152" t="s">
        <v>145</v>
      </c>
      <c r="Y106" s="152" t="s">
        <v>127</v>
      </c>
      <c r="Z106" s="142"/>
      <c r="AA106" s="142"/>
      <c r="AB106" s="142"/>
      <c r="AC106" s="142"/>
      <c r="AD106" s="142"/>
      <c r="AE106" s="142"/>
      <c r="AF106" s="142"/>
      <c r="AG106" s="142" t="s">
        <v>146</v>
      </c>
      <c r="AH106" s="142"/>
    </row>
    <row r="107" spans="1:34" outlineLevel="2" x14ac:dyDescent="0.2">
      <c r="A107" s="149"/>
      <c r="B107" s="150"/>
      <c r="C107" s="185" t="s">
        <v>408</v>
      </c>
      <c r="D107" s="181"/>
      <c r="E107" s="182">
        <v>37.119999999999997</v>
      </c>
      <c r="F107" s="152"/>
      <c r="G107" s="152"/>
      <c r="H107" s="152"/>
      <c r="I107" s="152"/>
      <c r="J107" s="152"/>
      <c r="K107" s="152"/>
      <c r="L107" s="152"/>
      <c r="M107" s="152"/>
      <c r="N107" s="151"/>
      <c r="O107" s="151"/>
      <c r="P107" s="151"/>
      <c r="Q107" s="151"/>
      <c r="R107" s="152"/>
      <c r="S107" s="152"/>
      <c r="T107" s="152"/>
      <c r="U107" s="152"/>
      <c r="V107" s="152"/>
      <c r="W107" s="152"/>
      <c r="X107" s="152"/>
      <c r="Y107" s="152"/>
      <c r="Z107" s="142"/>
      <c r="AA107" s="142"/>
      <c r="AB107" s="142"/>
      <c r="AC107" s="142"/>
      <c r="AD107" s="142"/>
      <c r="AE107" s="142"/>
      <c r="AF107" s="142"/>
      <c r="AG107" s="142" t="s">
        <v>167</v>
      </c>
      <c r="AH107" s="142">
        <v>0</v>
      </c>
    </row>
    <row r="108" spans="1:34" outlineLevel="1" x14ac:dyDescent="0.2">
      <c r="A108" s="161">
        <v>43</v>
      </c>
      <c r="B108" s="162" t="s">
        <v>409</v>
      </c>
      <c r="C108" s="177" t="s">
        <v>410</v>
      </c>
      <c r="D108" s="163" t="s">
        <v>182</v>
      </c>
      <c r="E108" s="164">
        <v>26</v>
      </c>
      <c r="F108" s="165"/>
      <c r="G108" s="166">
        <f>ROUND(E108*F108,2)</f>
        <v>0</v>
      </c>
      <c r="H108" s="165">
        <v>0</v>
      </c>
      <c r="I108" s="166">
        <f>ROUND(E108*H108,2)</f>
        <v>0</v>
      </c>
      <c r="J108" s="165">
        <v>193.5</v>
      </c>
      <c r="K108" s="166">
        <f>ROUND(E108*J108,2)</f>
        <v>5031</v>
      </c>
      <c r="L108" s="166">
        <v>21</v>
      </c>
      <c r="M108" s="166">
        <f>G108*(1+L108/100)</f>
        <v>0</v>
      </c>
      <c r="N108" s="164">
        <v>0</v>
      </c>
      <c r="O108" s="164">
        <f>ROUND(E108*N108,2)</f>
        <v>0</v>
      </c>
      <c r="P108" s="164">
        <v>8.7999999999999995E-2</v>
      </c>
      <c r="Q108" s="164">
        <f>ROUND(E108*P108,2)</f>
        <v>2.29</v>
      </c>
      <c r="R108" s="166"/>
      <c r="S108" s="166" t="s">
        <v>124</v>
      </c>
      <c r="T108" s="167" t="s">
        <v>163</v>
      </c>
      <c r="U108" s="152">
        <v>7.0000000000000007E-2</v>
      </c>
      <c r="V108" s="152">
        <f>ROUND(E108*U108,2)</f>
        <v>1.82</v>
      </c>
      <c r="W108" s="152"/>
      <c r="X108" s="152" t="s">
        <v>145</v>
      </c>
      <c r="Y108" s="152" t="s">
        <v>127</v>
      </c>
      <c r="Z108" s="142"/>
      <c r="AA108" s="142"/>
      <c r="AB108" s="142"/>
      <c r="AC108" s="142"/>
      <c r="AD108" s="142"/>
      <c r="AE108" s="142"/>
      <c r="AF108" s="142"/>
      <c r="AG108" s="142" t="s">
        <v>146</v>
      </c>
      <c r="AH108" s="142"/>
    </row>
    <row r="109" spans="1:34" outlineLevel="2" x14ac:dyDescent="0.2">
      <c r="A109" s="149"/>
      <c r="B109" s="150"/>
      <c r="C109" s="185" t="s">
        <v>411</v>
      </c>
      <c r="D109" s="181"/>
      <c r="E109" s="182">
        <v>26</v>
      </c>
      <c r="F109" s="152"/>
      <c r="G109" s="152"/>
      <c r="H109" s="152"/>
      <c r="I109" s="152"/>
      <c r="J109" s="152"/>
      <c r="K109" s="152"/>
      <c r="L109" s="152"/>
      <c r="M109" s="152"/>
      <c r="N109" s="151"/>
      <c r="O109" s="151"/>
      <c r="P109" s="151"/>
      <c r="Q109" s="151"/>
      <c r="R109" s="152"/>
      <c r="S109" s="152"/>
      <c r="T109" s="152"/>
      <c r="U109" s="152"/>
      <c r="V109" s="152"/>
      <c r="W109" s="152"/>
      <c r="X109" s="152"/>
      <c r="Y109" s="152"/>
      <c r="Z109" s="142"/>
      <c r="AA109" s="142"/>
      <c r="AB109" s="142"/>
      <c r="AC109" s="142"/>
      <c r="AD109" s="142"/>
      <c r="AE109" s="142"/>
      <c r="AF109" s="142"/>
      <c r="AG109" s="142" t="s">
        <v>167</v>
      </c>
      <c r="AH109" s="142">
        <v>0</v>
      </c>
    </row>
    <row r="110" spans="1:34" outlineLevel="1" x14ac:dyDescent="0.2">
      <c r="A110" s="161">
        <v>44</v>
      </c>
      <c r="B110" s="162" t="s">
        <v>412</v>
      </c>
      <c r="C110" s="177" t="s">
        <v>413</v>
      </c>
      <c r="D110" s="163" t="s">
        <v>182</v>
      </c>
      <c r="E110" s="164">
        <v>26</v>
      </c>
      <c r="F110" s="165"/>
      <c r="G110" s="166">
        <f>ROUND(E110*F110,2)</f>
        <v>0</v>
      </c>
      <c r="H110" s="165">
        <v>0</v>
      </c>
      <c r="I110" s="166">
        <f>ROUND(E110*H110,2)</f>
        <v>0</v>
      </c>
      <c r="J110" s="165">
        <v>259.5</v>
      </c>
      <c r="K110" s="166">
        <f>ROUND(E110*J110,2)</f>
        <v>6747</v>
      </c>
      <c r="L110" s="166">
        <v>21</v>
      </c>
      <c r="M110" s="166">
        <f>G110*(1+L110/100)</f>
        <v>0</v>
      </c>
      <c r="N110" s="164">
        <v>0</v>
      </c>
      <c r="O110" s="164">
        <f>ROUND(E110*N110,2)</f>
        <v>0</v>
      </c>
      <c r="P110" s="164">
        <v>0.154</v>
      </c>
      <c r="Q110" s="164">
        <f>ROUND(E110*P110,2)</f>
        <v>4</v>
      </c>
      <c r="R110" s="166"/>
      <c r="S110" s="166" t="s">
        <v>124</v>
      </c>
      <c r="T110" s="167" t="s">
        <v>163</v>
      </c>
      <c r="U110" s="152">
        <v>0.1</v>
      </c>
      <c r="V110" s="152">
        <f>ROUND(E110*U110,2)</f>
        <v>2.6</v>
      </c>
      <c r="W110" s="152"/>
      <c r="X110" s="152" t="s">
        <v>145</v>
      </c>
      <c r="Y110" s="152" t="s">
        <v>127</v>
      </c>
      <c r="Z110" s="142"/>
      <c r="AA110" s="142"/>
      <c r="AB110" s="142"/>
      <c r="AC110" s="142"/>
      <c r="AD110" s="142"/>
      <c r="AE110" s="142"/>
      <c r="AF110" s="142"/>
      <c r="AG110" s="142" t="s">
        <v>146</v>
      </c>
      <c r="AH110" s="142"/>
    </row>
    <row r="111" spans="1:34" outlineLevel="2" x14ac:dyDescent="0.2">
      <c r="A111" s="149"/>
      <c r="B111" s="150"/>
      <c r="C111" s="185" t="s">
        <v>411</v>
      </c>
      <c r="D111" s="181"/>
      <c r="E111" s="182">
        <v>26</v>
      </c>
      <c r="F111" s="152"/>
      <c r="G111" s="152"/>
      <c r="H111" s="152"/>
      <c r="I111" s="152"/>
      <c r="J111" s="152"/>
      <c r="K111" s="152"/>
      <c r="L111" s="152"/>
      <c r="M111" s="152"/>
      <c r="N111" s="151"/>
      <c r="O111" s="151"/>
      <c r="P111" s="151"/>
      <c r="Q111" s="151"/>
      <c r="R111" s="152"/>
      <c r="S111" s="152"/>
      <c r="T111" s="152"/>
      <c r="U111" s="152"/>
      <c r="V111" s="152"/>
      <c r="W111" s="152"/>
      <c r="X111" s="152"/>
      <c r="Y111" s="152"/>
      <c r="Z111" s="142"/>
      <c r="AA111" s="142"/>
      <c r="AB111" s="142"/>
      <c r="AC111" s="142"/>
      <c r="AD111" s="142"/>
      <c r="AE111" s="142"/>
      <c r="AF111" s="142"/>
      <c r="AG111" s="142" t="s">
        <v>167</v>
      </c>
      <c r="AH111" s="142">
        <v>0</v>
      </c>
    </row>
    <row r="112" spans="1:34" outlineLevel="1" x14ac:dyDescent="0.2">
      <c r="A112" s="168">
        <v>45</v>
      </c>
      <c r="B112" s="169" t="s">
        <v>300</v>
      </c>
      <c r="C112" s="176" t="s">
        <v>301</v>
      </c>
      <c r="D112" s="170" t="s">
        <v>196</v>
      </c>
      <c r="E112" s="171">
        <v>52</v>
      </c>
      <c r="F112" s="172"/>
      <c r="G112" s="173">
        <f>ROUND(E112*F112,2)</f>
        <v>0</v>
      </c>
      <c r="H112" s="172">
        <v>0</v>
      </c>
      <c r="I112" s="173">
        <f>ROUND(E112*H112,2)</f>
        <v>0</v>
      </c>
      <c r="J112" s="172">
        <v>103</v>
      </c>
      <c r="K112" s="173">
        <f>ROUND(E112*J112,2)</f>
        <v>5356</v>
      </c>
      <c r="L112" s="173">
        <v>21</v>
      </c>
      <c r="M112" s="173">
        <f>G112*(1+L112/100)</f>
        <v>0</v>
      </c>
      <c r="N112" s="171">
        <v>0</v>
      </c>
      <c r="O112" s="171">
        <f>ROUND(E112*N112,2)</f>
        <v>0</v>
      </c>
      <c r="P112" s="171">
        <v>0.27</v>
      </c>
      <c r="Q112" s="171">
        <f>ROUND(E112*P112,2)</f>
        <v>14.04</v>
      </c>
      <c r="R112" s="173"/>
      <c r="S112" s="173" t="s">
        <v>124</v>
      </c>
      <c r="T112" s="174" t="s">
        <v>163</v>
      </c>
      <c r="U112" s="152">
        <v>0.123</v>
      </c>
      <c r="V112" s="152">
        <f>ROUND(E112*U112,2)</f>
        <v>6.4</v>
      </c>
      <c r="W112" s="152"/>
      <c r="X112" s="152" t="s">
        <v>145</v>
      </c>
      <c r="Y112" s="152" t="s">
        <v>127</v>
      </c>
      <c r="Z112" s="142"/>
      <c r="AA112" s="142"/>
      <c r="AB112" s="142"/>
      <c r="AC112" s="142"/>
      <c r="AD112" s="142"/>
      <c r="AE112" s="142"/>
      <c r="AF112" s="142"/>
      <c r="AG112" s="142" t="s">
        <v>146</v>
      </c>
      <c r="AH112" s="142"/>
    </row>
    <row r="113" spans="1:34" outlineLevel="1" x14ac:dyDescent="0.2">
      <c r="A113" s="161">
        <v>46</v>
      </c>
      <c r="B113" s="162" t="s">
        <v>302</v>
      </c>
      <c r="C113" s="177" t="s">
        <v>303</v>
      </c>
      <c r="D113" s="163" t="s">
        <v>196</v>
      </c>
      <c r="E113" s="164">
        <v>38</v>
      </c>
      <c r="F113" s="165"/>
      <c r="G113" s="166">
        <f>ROUND(E113*F113,2)</f>
        <v>0</v>
      </c>
      <c r="H113" s="165">
        <v>0</v>
      </c>
      <c r="I113" s="166">
        <f>ROUND(E113*H113,2)</f>
        <v>0</v>
      </c>
      <c r="J113" s="165">
        <v>106</v>
      </c>
      <c r="K113" s="166">
        <f>ROUND(E113*J113,2)</f>
        <v>4028</v>
      </c>
      <c r="L113" s="166">
        <v>21</v>
      </c>
      <c r="M113" s="166">
        <f>G113*(1+L113/100)</f>
        <v>0</v>
      </c>
      <c r="N113" s="164">
        <v>0</v>
      </c>
      <c r="O113" s="164">
        <f>ROUND(E113*N113,2)</f>
        <v>0</v>
      </c>
      <c r="P113" s="164">
        <v>0.115</v>
      </c>
      <c r="Q113" s="164">
        <f>ROUND(E113*P113,2)</f>
        <v>4.37</v>
      </c>
      <c r="R113" s="166"/>
      <c r="S113" s="166" t="s">
        <v>124</v>
      </c>
      <c r="T113" s="167" t="s">
        <v>163</v>
      </c>
      <c r="U113" s="152">
        <v>0.14000000000000001</v>
      </c>
      <c r="V113" s="152">
        <f>ROUND(E113*U113,2)</f>
        <v>5.32</v>
      </c>
      <c r="W113" s="152"/>
      <c r="X113" s="152" t="s">
        <v>145</v>
      </c>
      <c r="Y113" s="152" t="s">
        <v>127</v>
      </c>
      <c r="Z113" s="142"/>
      <c r="AA113" s="142"/>
      <c r="AB113" s="142"/>
      <c r="AC113" s="142"/>
      <c r="AD113" s="142"/>
      <c r="AE113" s="142"/>
      <c r="AF113" s="142"/>
      <c r="AG113" s="142" t="s">
        <v>146</v>
      </c>
      <c r="AH113" s="142"/>
    </row>
    <row r="114" spans="1:34" outlineLevel="2" x14ac:dyDescent="0.2">
      <c r="A114" s="149"/>
      <c r="B114" s="150"/>
      <c r="C114" s="185" t="s">
        <v>414</v>
      </c>
      <c r="D114" s="181"/>
      <c r="E114" s="182">
        <v>38</v>
      </c>
      <c r="F114" s="152"/>
      <c r="G114" s="152"/>
      <c r="H114" s="152"/>
      <c r="I114" s="152"/>
      <c r="J114" s="152"/>
      <c r="K114" s="152"/>
      <c r="L114" s="152"/>
      <c r="M114" s="152"/>
      <c r="N114" s="151"/>
      <c r="O114" s="151"/>
      <c r="P114" s="151"/>
      <c r="Q114" s="151"/>
      <c r="R114" s="152"/>
      <c r="S114" s="152"/>
      <c r="T114" s="152"/>
      <c r="U114" s="152"/>
      <c r="V114" s="152"/>
      <c r="W114" s="152"/>
      <c r="X114" s="152"/>
      <c r="Y114" s="152"/>
      <c r="Z114" s="142"/>
      <c r="AA114" s="142"/>
      <c r="AB114" s="142"/>
      <c r="AC114" s="142"/>
      <c r="AD114" s="142"/>
      <c r="AE114" s="142"/>
      <c r="AF114" s="142"/>
      <c r="AG114" s="142" t="s">
        <v>167</v>
      </c>
      <c r="AH114" s="142">
        <v>0</v>
      </c>
    </row>
    <row r="115" spans="1:34" x14ac:dyDescent="0.2">
      <c r="A115" s="154" t="s">
        <v>119</v>
      </c>
      <c r="B115" s="155" t="s">
        <v>81</v>
      </c>
      <c r="C115" s="175" t="s">
        <v>82</v>
      </c>
      <c r="D115" s="156"/>
      <c r="E115" s="157"/>
      <c r="F115" s="158"/>
      <c r="G115" s="158">
        <f>SUMIF(AG116:AG116,"&lt;&gt;NOR",G116:G116)</f>
        <v>0</v>
      </c>
      <c r="H115" s="158"/>
      <c r="I115" s="158">
        <f>SUM(I116:I116)</f>
        <v>0</v>
      </c>
      <c r="J115" s="158"/>
      <c r="K115" s="158">
        <f>SUM(K116:K116)</f>
        <v>65526.74</v>
      </c>
      <c r="L115" s="158"/>
      <c r="M115" s="158">
        <f>SUM(M116:M116)</f>
        <v>0</v>
      </c>
      <c r="N115" s="157"/>
      <c r="O115" s="157">
        <f>SUM(O116:O116)</f>
        <v>0</v>
      </c>
      <c r="P115" s="157"/>
      <c r="Q115" s="157">
        <f>SUM(Q116:Q116)</f>
        <v>0</v>
      </c>
      <c r="R115" s="158"/>
      <c r="S115" s="158"/>
      <c r="T115" s="159"/>
      <c r="U115" s="153"/>
      <c r="V115" s="153">
        <f>SUM(V116:V116)</f>
        <v>96.25</v>
      </c>
      <c r="W115" s="153"/>
      <c r="X115" s="153"/>
      <c r="Y115" s="153"/>
      <c r="AG115" t="s">
        <v>120</v>
      </c>
    </row>
    <row r="116" spans="1:34" outlineLevel="1" x14ac:dyDescent="0.2">
      <c r="A116" s="168">
        <v>47</v>
      </c>
      <c r="B116" s="169" t="s">
        <v>305</v>
      </c>
      <c r="C116" s="176" t="s">
        <v>306</v>
      </c>
      <c r="D116" s="170" t="s">
        <v>232</v>
      </c>
      <c r="E116" s="171">
        <v>246.80504999999999</v>
      </c>
      <c r="F116" s="172"/>
      <c r="G116" s="173">
        <f>ROUND(E116*F116,2)</f>
        <v>0</v>
      </c>
      <c r="H116" s="172">
        <v>0</v>
      </c>
      <c r="I116" s="173">
        <f>ROUND(E116*H116,2)</f>
        <v>0</v>
      </c>
      <c r="J116" s="172">
        <v>265.5</v>
      </c>
      <c r="K116" s="173">
        <f>ROUND(E116*J116,2)</f>
        <v>65526.74</v>
      </c>
      <c r="L116" s="173">
        <v>21</v>
      </c>
      <c r="M116" s="173">
        <f>G116*(1+L116/100)</f>
        <v>0</v>
      </c>
      <c r="N116" s="171">
        <v>0</v>
      </c>
      <c r="O116" s="171">
        <f>ROUND(E116*N116,2)</f>
        <v>0</v>
      </c>
      <c r="P116" s="171">
        <v>0</v>
      </c>
      <c r="Q116" s="171">
        <f>ROUND(E116*P116,2)</f>
        <v>0</v>
      </c>
      <c r="R116" s="173"/>
      <c r="S116" s="173" t="s">
        <v>124</v>
      </c>
      <c r="T116" s="174" t="s">
        <v>163</v>
      </c>
      <c r="U116" s="152">
        <v>0.39</v>
      </c>
      <c r="V116" s="152">
        <f>ROUND(E116*U116,2)</f>
        <v>96.25</v>
      </c>
      <c r="W116" s="152"/>
      <c r="X116" s="152" t="s">
        <v>307</v>
      </c>
      <c r="Y116" s="152" t="s">
        <v>127</v>
      </c>
      <c r="Z116" s="142"/>
      <c r="AA116" s="142"/>
      <c r="AB116" s="142"/>
      <c r="AC116" s="142"/>
      <c r="AD116" s="142"/>
      <c r="AE116" s="142"/>
      <c r="AF116" s="142"/>
      <c r="AG116" s="142" t="s">
        <v>308</v>
      </c>
      <c r="AH116" s="142"/>
    </row>
    <row r="117" spans="1:34" x14ac:dyDescent="0.2">
      <c r="A117" s="154" t="s">
        <v>119</v>
      </c>
      <c r="B117" s="155" t="s">
        <v>87</v>
      </c>
      <c r="C117" s="175" t="s">
        <v>88</v>
      </c>
      <c r="D117" s="156"/>
      <c r="E117" s="157"/>
      <c r="F117" s="158"/>
      <c r="G117" s="158">
        <f>SUMIF(AG118:AG121,"&lt;&gt;NOR",G118:G121)</f>
        <v>0</v>
      </c>
      <c r="H117" s="158"/>
      <c r="I117" s="158">
        <f>SUM(I118:I121)</f>
        <v>0</v>
      </c>
      <c r="J117" s="158"/>
      <c r="K117" s="158">
        <f>SUM(K118:K121)</f>
        <v>142632.89000000001</v>
      </c>
      <c r="L117" s="158"/>
      <c r="M117" s="158">
        <f>SUM(M118:M121)</f>
        <v>0</v>
      </c>
      <c r="N117" s="157"/>
      <c r="O117" s="157">
        <f>SUM(O118:O121)</f>
        <v>0</v>
      </c>
      <c r="P117" s="157"/>
      <c r="Q117" s="157">
        <f>SUM(Q118:Q121)</f>
        <v>0</v>
      </c>
      <c r="R117" s="158"/>
      <c r="S117" s="158"/>
      <c r="T117" s="159"/>
      <c r="U117" s="153"/>
      <c r="V117" s="153">
        <f>SUM(V118:V121)</f>
        <v>26.23</v>
      </c>
      <c r="W117" s="153"/>
      <c r="X117" s="153"/>
      <c r="Y117" s="153"/>
      <c r="AG117" t="s">
        <v>120</v>
      </c>
    </row>
    <row r="118" spans="1:34" outlineLevel="1" x14ac:dyDescent="0.2">
      <c r="A118" s="168">
        <v>48</v>
      </c>
      <c r="B118" s="169" t="s">
        <v>314</v>
      </c>
      <c r="C118" s="176" t="s">
        <v>315</v>
      </c>
      <c r="D118" s="170" t="s">
        <v>232</v>
      </c>
      <c r="E118" s="171">
        <v>44.524079999999998</v>
      </c>
      <c r="F118" s="172"/>
      <c r="G118" s="173">
        <f>ROUND(E118*F118,2)</f>
        <v>0</v>
      </c>
      <c r="H118" s="172">
        <v>0</v>
      </c>
      <c r="I118" s="173">
        <f>ROUND(E118*H118,2)</f>
        <v>0</v>
      </c>
      <c r="J118" s="172">
        <v>147</v>
      </c>
      <c r="K118" s="173">
        <f>ROUND(E118*J118,2)</f>
        <v>6545.04</v>
      </c>
      <c r="L118" s="173">
        <v>21</v>
      </c>
      <c r="M118" s="173">
        <f>G118*(1+L118/100)</f>
        <v>0</v>
      </c>
      <c r="N118" s="171">
        <v>0</v>
      </c>
      <c r="O118" s="171">
        <f>ROUND(E118*N118,2)</f>
        <v>0</v>
      </c>
      <c r="P118" s="171">
        <v>0</v>
      </c>
      <c r="Q118" s="171">
        <f>ROUND(E118*P118,2)</f>
        <v>0</v>
      </c>
      <c r="R118" s="173"/>
      <c r="S118" s="173" t="s">
        <v>124</v>
      </c>
      <c r="T118" s="174" t="s">
        <v>163</v>
      </c>
      <c r="U118" s="152">
        <v>9.9000000000000005E-2</v>
      </c>
      <c r="V118" s="152">
        <f>ROUND(E118*U118,2)</f>
        <v>4.41</v>
      </c>
      <c r="W118" s="152"/>
      <c r="X118" s="152" t="s">
        <v>316</v>
      </c>
      <c r="Y118" s="152" t="s">
        <v>127</v>
      </c>
      <c r="Z118" s="142"/>
      <c r="AA118" s="142"/>
      <c r="AB118" s="142"/>
      <c r="AC118" s="142"/>
      <c r="AD118" s="142"/>
      <c r="AE118" s="142"/>
      <c r="AF118" s="142"/>
      <c r="AG118" s="142" t="s">
        <v>317</v>
      </c>
      <c r="AH118" s="142"/>
    </row>
    <row r="119" spans="1:34" outlineLevel="1" x14ac:dyDescent="0.2">
      <c r="A119" s="168">
        <v>49</v>
      </c>
      <c r="B119" s="169" t="s">
        <v>318</v>
      </c>
      <c r="C119" s="176" t="s">
        <v>319</v>
      </c>
      <c r="D119" s="170" t="s">
        <v>232</v>
      </c>
      <c r="E119" s="171">
        <v>44.524079999999998</v>
      </c>
      <c r="F119" s="172"/>
      <c r="G119" s="173">
        <f>ROUND(E119*F119,2)</f>
        <v>0</v>
      </c>
      <c r="H119" s="172">
        <v>0</v>
      </c>
      <c r="I119" s="173">
        <f>ROUND(E119*H119,2)</f>
        <v>0</v>
      </c>
      <c r="J119" s="172">
        <v>271.5</v>
      </c>
      <c r="K119" s="173">
        <f>ROUND(E119*J119,2)</f>
        <v>12088.29</v>
      </c>
      <c r="L119" s="173">
        <v>21</v>
      </c>
      <c r="M119" s="173">
        <f>G119*(1+L119/100)</f>
        <v>0</v>
      </c>
      <c r="N119" s="171">
        <v>0</v>
      </c>
      <c r="O119" s="171">
        <f>ROUND(E119*N119,2)</f>
        <v>0</v>
      </c>
      <c r="P119" s="171">
        <v>0</v>
      </c>
      <c r="Q119" s="171">
        <f>ROUND(E119*P119,2)</f>
        <v>0</v>
      </c>
      <c r="R119" s="173"/>
      <c r="S119" s="173" t="s">
        <v>124</v>
      </c>
      <c r="T119" s="174" t="s">
        <v>163</v>
      </c>
      <c r="U119" s="152">
        <v>0.49</v>
      </c>
      <c r="V119" s="152">
        <f>ROUND(E119*U119,2)</f>
        <v>21.82</v>
      </c>
      <c r="W119" s="152"/>
      <c r="X119" s="152" t="s">
        <v>316</v>
      </c>
      <c r="Y119" s="152" t="s">
        <v>127</v>
      </c>
      <c r="Z119" s="142"/>
      <c r="AA119" s="142"/>
      <c r="AB119" s="142"/>
      <c r="AC119" s="142"/>
      <c r="AD119" s="142"/>
      <c r="AE119" s="142"/>
      <c r="AF119" s="142"/>
      <c r="AG119" s="142" t="s">
        <v>317</v>
      </c>
      <c r="AH119" s="142"/>
    </row>
    <row r="120" spans="1:34" outlineLevel="1" x14ac:dyDescent="0.2">
      <c r="A120" s="168">
        <v>50</v>
      </c>
      <c r="B120" s="169" t="s">
        <v>320</v>
      </c>
      <c r="C120" s="176" t="s">
        <v>321</v>
      </c>
      <c r="D120" s="170" t="s">
        <v>232</v>
      </c>
      <c r="E120" s="171">
        <v>845.95752000000005</v>
      </c>
      <c r="F120" s="172"/>
      <c r="G120" s="173">
        <f>ROUND(E120*F120,2)</f>
        <v>0</v>
      </c>
      <c r="H120" s="172">
        <v>0</v>
      </c>
      <c r="I120" s="173">
        <f>ROUND(E120*H120,2)</f>
        <v>0</v>
      </c>
      <c r="J120" s="172">
        <v>25</v>
      </c>
      <c r="K120" s="173">
        <f>ROUND(E120*J120,2)</f>
        <v>21148.94</v>
      </c>
      <c r="L120" s="173">
        <v>21</v>
      </c>
      <c r="M120" s="173">
        <f>G120*(1+L120/100)</f>
        <v>0</v>
      </c>
      <c r="N120" s="171">
        <v>0</v>
      </c>
      <c r="O120" s="171">
        <f>ROUND(E120*N120,2)</f>
        <v>0</v>
      </c>
      <c r="P120" s="171">
        <v>0</v>
      </c>
      <c r="Q120" s="171">
        <f>ROUND(E120*P120,2)</f>
        <v>0</v>
      </c>
      <c r="R120" s="173"/>
      <c r="S120" s="173" t="s">
        <v>124</v>
      </c>
      <c r="T120" s="174" t="s">
        <v>163</v>
      </c>
      <c r="U120" s="152">
        <v>0</v>
      </c>
      <c r="V120" s="152">
        <f>ROUND(E120*U120,2)</f>
        <v>0</v>
      </c>
      <c r="W120" s="152"/>
      <c r="X120" s="152" t="s">
        <v>316</v>
      </c>
      <c r="Y120" s="152" t="s">
        <v>127</v>
      </c>
      <c r="Z120" s="142"/>
      <c r="AA120" s="142"/>
      <c r="AB120" s="142"/>
      <c r="AC120" s="142"/>
      <c r="AD120" s="142"/>
      <c r="AE120" s="142"/>
      <c r="AF120" s="142"/>
      <c r="AG120" s="142" t="s">
        <v>317</v>
      </c>
      <c r="AH120" s="142"/>
    </row>
    <row r="121" spans="1:34" outlineLevel="1" x14ac:dyDescent="0.2">
      <c r="A121" s="161">
        <v>51</v>
      </c>
      <c r="B121" s="162" t="s">
        <v>322</v>
      </c>
      <c r="C121" s="177" t="s">
        <v>323</v>
      </c>
      <c r="D121" s="163" t="s">
        <v>232</v>
      </c>
      <c r="E121" s="164">
        <v>44.524079999999998</v>
      </c>
      <c r="F121" s="165"/>
      <c r="G121" s="166">
        <f>ROUND(E121*F121,2)</f>
        <v>0</v>
      </c>
      <c r="H121" s="165">
        <v>0</v>
      </c>
      <c r="I121" s="166">
        <f>ROUND(E121*H121,2)</f>
        <v>0</v>
      </c>
      <c r="J121" s="165">
        <v>2310</v>
      </c>
      <c r="K121" s="166">
        <f>ROUND(E121*J121,2)</f>
        <v>102850.62</v>
      </c>
      <c r="L121" s="166">
        <v>21</v>
      </c>
      <c r="M121" s="166">
        <f>G121*(1+L121/100)</f>
        <v>0</v>
      </c>
      <c r="N121" s="164">
        <v>0</v>
      </c>
      <c r="O121" s="164">
        <f>ROUND(E121*N121,2)</f>
        <v>0</v>
      </c>
      <c r="P121" s="164">
        <v>0</v>
      </c>
      <c r="Q121" s="164">
        <f>ROUND(E121*P121,2)</f>
        <v>0</v>
      </c>
      <c r="R121" s="166"/>
      <c r="S121" s="166" t="s">
        <v>124</v>
      </c>
      <c r="T121" s="167" t="s">
        <v>163</v>
      </c>
      <c r="U121" s="152">
        <v>0</v>
      </c>
      <c r="V121" s="152">
        <f>ROUND(E121*U121,2)</f>
        <v>0</v>
      </c>
      <c r="W121" s="152"/>
      <c r="X121" s="152" t="s">
        <v>316</v>
      </c>
      <c r="Y121" s="152" t="s">
        <v>127</v>
      </c>
      <c r="Z121" s="142"/>
      <c r="AA121" s="142"/>
      <c r="AB121" s="142"/>
      <c r="AC121" s="142"/>
      <c r="AD121" s="142"/>
      <c r="AE121" s="142"/>
      <c r="AF121" s="142"/>
      <c r="AG121" s="142" t="s">
        <v>317</v>
      </c>
      <c r="AH121" s="142"/>
    </row>
    <row r="122" spans="1:34" x14ac:dyDescent="0.2">
      <c r="A122" s="2"/>
      <c r="B122" s="3"/>
      <c r="C122" s="178"/>
      <c r="D122" s="4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AE122">
        <v>15</v>
      </c>
      <c r="AF122">
        <v>21</v>
      </c>
      <c r="AG122" t="s">
        <v>105</v>
      </c>
    </row>
    <row r="123" spans="1:34" x14ac:dyDescent="0.2">
      <c r="A123" s="145"/>
      <c r="B123" s="146" t="s">
        <v>30</v>
      </c>
      <c r="C123" s="179"/>
      <c r="D123" s="147"/>
      <c r="E123" s="148"/>
      <c r="F123" s="148"/>
      <c r="G123" s="160">
        <f>G8+G30+G33+G91+G103+G115+G117</f>
        <v>0</v>
      </c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AE123">
        <f>SUMIF(L7:L121,AE122,G7:G121)</f>
        <v>0</v>
      </c>
      <c r="AF123">
        <f>SUMIF(L7:L121,AF122,G7:G121)</f>
        <v>0</v>
      </c>
      <c r="AG123" t="s">
        <v>156</v>
      </c>
    </row>
    <row r="124" spans="1:34" x14ac:dyDescent="0.2">
      <c r="A124" s="2"/>
      <c r="B124" s="3"/>
      <c r="C124" s="178"/>
      <c r="D124" s="4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34" x14ac:dyDescent="0.2">
      <c r="A125" s="2"/>
      <c r="B125" s="3"/>
      <c r="C125" s="178"/>
      <c r="D125" s="4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34" x14ac:dyDescent="0.2">
      <c r="A126" s="255" t="s">
        <v>157</v>
      </c>
      <c r="B126" s="255"/>
      <c r="C126" s="256"/>
      <c r="D126" s="4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34" x14ac:dyDescent="0.2">
      <c r="A127" s="257"/>
      <c r="B127" s="258"/>
      <c r="C127" s="259"/>
      <c r="D127" s="258"/>
      <c r="E127" s="258"/>
      <c r="F127" s="258"/>
      <c r="G127" s="260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AG127" t="s">
        <v>158</v>
      </c>
    </row>
    <row r="128" spans="1:34" x14ac:dyDescent="0.2">
      <c r="A128" s="261"/>
      <c r="B128" s="262"/>
      <c r="C128" s="263"/>
      <c r="D128" s="262"/>
      <c r="E128" s="262"/>
      <c r="F128" s="262"/>
      <c r="G128" s="264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33" x14ac:dyDescent="0.2">
      <c r="A129" s="261"/>
      <c r="B129" s="262"/>
      <c r="C129" s="263"/>
      <c r="D129" s="262"/>
      <c r="E129" s="262"/>
      <c r="F129" s="262"/>
      <c r="G129" s="264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33" x14ac:dyDescent="0.2">
      <c r="A130" s="261"/>
      <c r="B130" s="262"/>
      <c r="C130" s="263"/>
      <c r="D130" s="262"/>
      <c r="E130" s="262"/>
      <c r="F130" s="262"/>
      <c r="G130" s="264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33" x14ac:dyDescent="0.2">
      <c r="A131" s="265"/>
      <c r="B131" s="266"/>
      <c r="C131" s="267"/>
      <c r="D131" s="266"/>
      <c r="E131" s="266"/>
      <c r="F131" s="266"/>
      <c r="G131" s="268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33" x14ac:dyDescent="0.2">
      <c r="A132" s="2"/>
      <c r="B132" s="3"/>
      <c r="C132" s="178"/>
      <c r="D132" s="4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33" x14ac:dyDescent="0.2">
      <c r="C133" s="180"/>
      <c r="D133" s="8"/>
      <c r="AG133" t="s">
        <v>159</v>
      </c>
    </row>
  </sheetData>
  <mergeCells count="8">
    <mergeCell ref="A127:G131"/>
    <mergeCell ref="C17:G17"/>
    <mergeCell ref="C20:G20"/>
    <mergeCell ref="A1:G1"/>
    <mergeCell ref="C2:G2"/>
    <mergeCell ref="C3:G3"/>
    <mergeCell ref="C4:G4"/>
    <mergeCell ref="A126:C126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36952-EA16-4267-A5B7-5531D58C3092}">
  <sheetPr>
    <outlinePr summaryBelow="0"/>
  </sheetPr>
  <dimension ref="A1:BH81"/>
  <sheetViews>
    <sheetView workbookViewId="0">
      <pane ySplit="7" topLeftCell="A8" activePane="bottomLeft" state="frozen"/>
      <selection pane="bottomLeft" activeCell="F69" sqref="F69"/>
    </sheetView>
  </sheetViews>
  <sheetFormatPr defaultRowHeight="12.75" outlineLevelRow="3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19" max="19" width="9.28515625" hidden="1" customWidth="1"/>
    <col min="20" max="20" width="9.14062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8" t="s">
        <v>6</v>
      </c>
      <c r="B1" s="248"/>
      <c r="C1" s="248"/>
      <c r="D1" s="248"/>
      <c r="E1" s="248"/>
      <c r="F1" s="248"/>
      <c r="G1" s="248"/>
      <c r="AG1" t="s">
        <v>92</v>
      </c>
    </row>
    <row r="2" spans="1:60" ht="24.95" customHeight="1" x14ac:dyDescent="0.2">
      <c r="A2" s="48" t="s">
        <v>7</v>
      </c>
      <c r="B2" s="47" t="s">
        <v>42</v>
      </c>
      <c r="C2" s="249" t="s">
        <v>43</v>
      </c>
      <c r="D2" s="250"/>
      <c r="E2" s="250"/>
      <c r="F2" s="250"/>
      <c r="G2" s="251"/>
      <c r="AG2" t="s">
        <v>93</v>
      </c>
    </row>
    <row r="3" spans="1:60" ht="24.95" customHeight="1" x14ac:dyDescent="0.2">
      <c r="A3" s="48" t="s">
        <v>8</v>
      </c>
      <c r="B3" s="47" t="s">
        <v>57</v>
      </c>
      <c r="C3" s="249" t="s">
        <v>58</v>
      </c>
      <c r="D3" s="250"/>
      <c r="E3" s="250"/>
      <c r="F3" s="250"/>
      <c r="G3" s="251"/>
      <c r="AC3" s="117" t="s">
        <v>93</v>
      </c>
      <c r="AG3" t="s">
        <v>95</v>
      </c>
    </row>
    <row r="4" spans="1:60" ht="24.95" customHeight="1" x14ac:dyDescent="0.2">
      <c r="A4" s="135" t="s">
        <v>9</v>
      </c>
      <c r="B4" s="136" t="s">
        <v>47</v>
      </c>
      <c r="C4" s="252" t="s">
        <v>48</v>
      </c>
      <c r="D4" s="253"/>
      <c r="E4" s="253"/>
      <c r="F4" s="253"/>
      <c r="G4" s="254"/>
      <c r="AG4" t="s">
        <v>96</v>
      </c>
    </row>
    <row r="5" spans="1:60" x14ac:dyDescent="0.2">
      <c r="D5" s="8"/>
    </row>
    <row r="6" spans="1:60" ht="38.25" x14ac:dyDescent="0.2">
      <c r="A6" s="138" t="s">
        <v>97</v>
      </c>
      <c r="B6" s="140" t="s">
        <v>98</v>
      </c>
      <c r="C6" s="140" t="s">
        <v>99</v>
      </c>
      <c r="D6" s="139" t="s">
        <v>100</v>
      </c>
      <c r="E6" s="138" t="s">
        <v>101</v>
      </c>
      <c r="F6" s="137" t="s">
        <v>102</v>
      </c>
      <c r="G6" s="138" t="s">
        <v>30</v>
      </c>
      <c r="H6" s="141" t="s">
        <v>31</v>
      </c>
      <c r="I6" s="141" t="s">
        <v>103</v>
      </c>
      <c r="J6" s="141" t="s">
        <v>32</v>
      </c>
      <c r="K6" s="141" t="s">
        <v>104</v>
      </c>
      <c r="L6" s="141" t="s">
        <v>105</v>
      </c>
      <c r="M6" s="141" t="s">
        <v>106</v>
      </c>
      <c r="N6" s="141" t="s">
        <v>107</v>
      </c>
      <c r="O6" s="141" t="s">
        <v>108</v>
      </c>
      <c r="P6" s="141" t="s">
        <v>109</v>
      </c>
      <c r="Q6" s="141" t="s">
        <v>110</v>
      </c>
      <c r="R6" s="141" t="s">
        <v>111</v>
      </c>
      <c r="S6" s="141" t="s">
        <v>112</v>
      </c>
      <c r="T6" s="141" t="s">
        <v>113</v>
      </c>
      <c r="U6" s="141" t="s">
        <v>114</v>
      </c>
      <c r="V6" s="141" t="s">
        <v>115</v>
      </c>
      <c r="W6" s="141" t="s">
        <v>116</v>
      </c>
      <c r="X6" s="141" t="s">
        <v>117</v>
      </c>
      <c r="Y6" s="141" t="s">
        <v>118</v>
      </c>
    </row>
    <row r="7" spans="1:60" hidden="1" x14ac:dyDescent="0.2">
      <c r="A7" s="2"/>
      <c r="B7" s="3"/>
      <c r="C7" s="3"/>
      <c r="D7" s="4"/>
      <c r="E7" s="143"/>
      <c r="F7" s="144"/>
      <c r="G7" s="144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154" t="s">
        <v>119</v>
      </c>
      <c r="B8" s="155" t="s">
        <v>67</v>
      </c>
      <c r="C8" s="175" t="s">
        <v>68</v>
      </c>
      <c r="D8" s="156"/>
      <c r="E8" s="157"/>
      <c r="F8" s="158"/>
      <c r="G8" s="158">
        <f>SUMIF(AG9:AG29,"&lt;&gt;NOR",G9:G29)</f>
        <v>0</v>
      </c>
      <c r="H8" s="158"/>
      <c r="I8" s="158">
        <f>SUM(I9:I29)</f>
        <v>133616.09</v>
      </c>
      <c r="J8" s="158"/>
      <c r="K8" s="158">
        <f>SUM(K9:K29)</f>
        <v>424218.89999999997</v>
      </c>
      <c r="L8" s="158"/>
      <c r="M8" s="158">
        <f>SUM(M9:M29)</f>
        <v>0</v>
      </c>
      <c r="N8" s="157"/>
      <c r="O8" s="157">
        <f>SUM(O9:O29)</f>
        <v>287.42</v>
      </c>
      <c r="P8" s="157"/>
      <c r="Q8" s="157">
        <f>SUM(Q9:Q29)</f>
        <v>0</v>
      </c>
      <c r="R8" s="158"/>
      <c r="S8" s="158"/>
      <c r="T8" s="159"/>
      <c r="U8" s="153"/>
      <c r="V8" s="153">
        <f>SUM(V9:V29)</f>
        <v>249.78999999999996</v>
      </c>
      <c r="W8" s="153"/>
      <c r="X8" s="153"/>
      <c r="Y8" s="153"/>
      <c r="AG8" t="s">
        <v>120</v>
      </c>
    </row>
    <row r="9" spans="1:60" ht="22.5" outlineLevel="1" x14ac:dyDescent="0.2">
      <c r="A9" s="168">
        <v>1</v>
      </c>
      <c r="B9" s="169" t="s">
        <v>160</v>
      </c>
      <c r="C9" s="176" t="s">
        <v>415</v>
      </c>
      <c r="D9" s="170" t="s">
        <v>162</v>
      </c>
      <c r="E9" s="171">
        <v>38</v>
      </c>
      <c r="F9" s="172"/>
      <c r="G9" s="173">
        <f t="shared" ref="G9:G17" si="0">ROUND(E9*F9,2)</f>
        <v>0</v>
      </c>
      <c r="H9" s="172">
        <v>0</v>
      </c>
      <c r="I9" s="173">
        <f t="shared" ref="I9:I17" si="1">ROUND(E9*H9,2)</f>
        <v>0</v>
      </c>
      <c r="J9" s="172">
        <v>732</v>
      </c>
      <c r="K9" s="173">
        <f t="shared" ref="K9:K17" si="2">ROUND(E9*J9,2)</f>
        <v>27816</v>
      </c>
      <c r="L9" s="173">
        <v>21</v>
      </c>
      <c r="M9" s="173">
        <f t="shared" ref="M9:M17" si="3">G9*(1+L9/100)</f>
        <v>0</v>
      </c>
      <c r="N9" s="171">
        <v>0</v>
      </c>
      <c r="O9" s="171">
        <f t="shared" ref="O9:O17" si="4">ROUND(E9*N9,2)</f>
        <v>0</v>
      </c>
      <c r="P9" s="171">
        <v>0</v>
      </c>
      <c r="Q9" s="171">
        <f t="shared" ref="Q9:Q17" si="5">ROUND(E9*P9,2)</f>
        <v>0</v>
      </c>
      <c r="R9" s="173"/>
      <c r="S9" s="173" t="s">
        <v>124</v>
      </c>
      <c r="T9" s="174" t="s">
        <v>163</v>
      </c>
      <c r="U9" s="152">
        <v>1.55</v>
      </c>
      <c r="V9" s="152">
        <f t="shared" ref="V9:V17" si="6">ROUND(E9*U9,2)</f>
        <v>58.9</v>
      </c>
      <c r="W9" s="152"/>
      <c r="X9" s="152" t="s">
        <v>145</v>
      </c>
      <c r="Y9" s="152" t="s">
        <v>127</v>
      </c>
      <c r="Z9" s="142"/>
      <c r="AA9" s="142"/>
      <c r="AB9" s="142"/>
      <c r="AC9" s="142"/>
      <c r="AD9" s="142"/>
      <c r="AE9" s="142"/>
      <c r="AF9" s="142"/>
      <c r="AG9" s="142" t="s">
        <v>146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1" x14ac:dyDescent="0.2">
      <c r="A10" s="168">
        <v>2</v>
      </c>
      <c r="B10" s="169" t="s">
        <v>416</v>
      </c>
      <c r="C10" s="176" t="s">
        <v>417</v>
      </c>
      <c r="D10" s="170" t="s">
        <v>162</v>
      </c>
      <c r="E10" s="171">
        <v>114</v>
      </c>
      <c r="F10" s="172"/>
      <c r="G10" s="173">
        <f t="shared" si="0"/>
        <v>0</v>
      </c>
      <c r="H10" s="172">
        <v>0</v>
      </c>
      <c r="I10" s="173">
        <f t="shared" si="1"/>
        <v>0</v>
      </c>
      <c r="J10" s="172">
        <v>422.5</v>
      </c>
      <c r="K10" s="173">
        <f t="shared" si="2"/>
        <v>48165</v>
      </c>
      <c r="L10" s="173">
        <v>21</v>
      </c>
      <c r="M10" s="173">
        <f t="shared" si="3"/>
        <v>0</v>
      </c>
      <c r="N10" s="171">
        <v>0</v>
      </c>
      <c r="O10" s="171">
        <f t="shared" si="4"/>
        <v>0</v>
      </c>
      <c r="P10" s="171">
        <v>0</v>
      </c>
      <c r="Q10" s="171">
        <f t="shared" si="5"/>
        <v>0</v>
      </c>
      <c r="R10" s="173"/>
      <c r="S10" s="173" t="s">
        <v>124</v>
      </c>
      <c r="T10" s="174" t="s">
        <v>163</v>
      </c>
      <c r="U10" s="152">
        <v>0.26666000000000001</v>
      </c>
      <c r="V10" s="152">
        <f t="shared" si="6"/>
        <v>30.4</v>
      </c>
      <c r="W10" s="152"/>
      <c r="X10" s="152" t="s">
        <v>145</v>
      </c>
      <c r="Y10" s="152" t="s">
        <v>127</v>
      </c>
      <c r="Z10" s="142"/>
      <c r="AA10" s="142"/>
      <c r="AB10" s="142"/>
      <c r="AC10" s="142"/>
      <c r="AD10" s="142"/>
      <c r="AE10" s="142"/>
      <c r="AF10" s="142"/>
      <c r="AG10" s="142" t="s">
        <v>146</v>
      </c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1" x14ac:dyDescent="0.2">
      <c r="A11" s="168">
        <v>3</v>
      </c>
      <c r="B11" s="169" t="s">
        <v>418</v>
      </c>
      <c r="C11" s="176" t="s">
        <v>419</v>
      </c>
      <c r="D11" s="170" t="s">
        <v>162</v>
      </c>
      <c r="E11" s="171">
        <v>114</v>
      </c>
      <c r="F11" s="172"/>
      <c r="G11" s="173">
        <f t="shared" si="0"/>
        <v>0</v>
      </c>
      <c r="H11" s="172">
        <v>0</v>
      </c>
      <c r="I11" s="173">
        <f t="shared" si="1"/>
        <v>0</v>
      </c>
      <c r="J11" s="172">
        <v>28.4</v>
      </c>
      <c r="K11" s="173">
        <f t="shared" si="2"/>
        <v>3237.6</v>
      </c>
      <c r="L11" s="173">
        <v>21</v>
      </c>
      <c r="M11" s="173">
        <f t="shared" si="3"/>
        <v>0</v>
      </c>
      <c r="N11" s="171">
        <v>0</v>
      </c>
      <c r="O11" s="171">
        <f t="shared" si="4"/>
        <v>0</v>
      </c>
      <c r="P11" s="171">
        <v>0</v>
      </c>
      <c r="Q11" s="171">
        <f t="shared" si="5"/>
        <v>0</v>
      </c>
      <c r="R11" s="173"/>
      <c r="S11" s="173" t="s">
        <v>124</v>
      </c>
      <c r="T11" s="174" t="s">
        <v>163</v>
      </c>
      <c r="U11" s="152">
        <v>4.3099999999999999E-2</v>
      </c>
      <c r="V11" s="152">
        <f t="shared" si="6"/>
        <v>4.91</v>
      </c>
      <c r="W11" s="152"/>
      <c r="X11" s="152" t="s">
        <v>145</v>
      </c>
      <c r="Y11" s="152" t="s">
        <v>127</v>
      </c>
      <c r="Z11" s="142"/>
      <c r="AA11" s="142"/>
      <c r="AB11" s="142"/>
      <c r="AC11" s="142"/>
      <c r="AD11" s="142"/>
      <c r="AE11" s="142"/>
      <c r="AF11" s="142"/>
      <c r="AG11" s="142" t="s">
        <v>146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168">
        <v>4</v>
      </c>
      <c r="B12" s="169" t="s">
        <v>420</v>
      </c>
      <c r="C12" s="176" t="s">
        <v>421</v>
      </c>
      <c r="D12" s="170" t="s">
        <v>162</v>
      </c>
      <c r="E12" s="171">
        <v>80</v>
      </c>
      <c r="F12" s="172"/>
      <c r="G12" s="173">
        <f t="shared" si="0"/>
        <v>0</v>
      </c>
      <c r="H12" s="172">
        <v>0</v>
      </c>
      <c r="I12" s="173">
        <f t="shared" si="1"/>
        <v>0</v>
      </c>
      <c r="J12" s="172">
        <v>255.5</v>
      </c>
      <c r="K12" s="173">
        <f t="shared" si="2"/>
        <v>20440</v>
      </c>
      <c r="L12" s="173">
        <v>21</v>
      </c>
      <c r="M12" s="173">
        <f t="shared" si="3"/>
        <v>0</v>
      </c>
      <c r="N12" s="171">
        <v>0</v>
      </c>
      <c r="O12" s="171">
        <f t="shared" si="4"/>
        <v>0</v>
      </c>
      <c r="P12" s="171">
        <v>0</v>
      </c>
      <c r="Q12" s="171">
        <f t="shared" si="5"/>
        <v>0</v>
      </c>
      <c r="R12" s="173"/>
      <c r="S12" s="173" t="s">
        <v>124</v>
      </c>
      <c r="T12" s="174" t="s">
        <v>163</v>
      </c>
      <c r="U12" s="152">
        <v>0.2</v>
      </c>
      <c r="V12" s="152">
        <f t="shared" si="6"/>
        <v>16</v>
      </c>
      <c r="W12" s="152"/>
      <c r="X12" s="152" t="s">
        <v>145</v>
      </c>
      <c r="Y12" s="152" t="s">
        <v>127</v>
      </c>
      <c r="Z12" s="142"/>
      <c r="AA12" s="142"/>
      <c r="AB12" s="142"/>
      <c r="AC12" s="142"/>
      <c r="AD12" s="142"/>
      <c r="AE12" s="142"/>
      <c r="AF12" s="142"/>
      <c r="AG12" s="142" t="s">
        <v>146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 x14ac:dyDescent="0.2">
      <c r="A13" s="168">
        <v>5</v>
      </c>
      <c r="B13" s="169" t="s">
        <v>422</v>
      </c>
      <c r="C13" s="176" t="s">
        <v>423</v>
      </c>
      <c r="D13" s="170" t="s">
        <v>162</v>
      </c>
      <c r="E13" s="171">
        <v>80</v>
      </c>
      <c r="F13" s="172"/>
      <c r="G13" s="173">
        <f t="shared" si="0"/>
        <v>0</v>
      </c>
      <c r="H13" s="172">
        <v>0</v>
      </c>
      <c r="I13" s="173">
        <f t="shared" si="1"/>
        <v>0</v>
      </c>
      <c r="J13" s="172">
        <v>44.2</v>
      </c>
      <c r="K13" s="173">
        <f t="shared" si="2"/>
        <v>3536</v>
      </c>
      <c r="L13" s="173">
        <v>21</v>
      </c>
      <c r="M13" s="173">
        <f t="shared" si="3"/>
        <v>0</v>
      </c>
      <c r="N13" s="171">
        <v>0</v>
      </c>
      <c r="O13" s="171">
        <f t="shared" si="4"/>
        <v>0</v>
      </c>
      <c r="P13" s="171">
        <v>0</v>
      </c>
      <c r="Q13" s="171">
        <f t="shared" si="5"/>
        <v>0</v>
      </c>
      <c r="R13" s="173"/>
      <c r="S13" s="173" t="s">
        <v>124</v>
      </c>
      <c r="T13" s="174" t="s">
        <v>163</v>
      </c>
      <c r="U13" s="152">
        <v>8.4000000000000005E-2</v>
      </c>
      <c r="V13" s="152">
        <f t="shared" si="6"/>
        <v>6.72</v>
      </c>
      <c r="W13" s="152"/>
      <c r="X13" s="152" t="s">
        <v>145</v>
      </c>
      <c r="Y13" s="152" t="s">
        <v>127</v>
      </c>
      <c r="Z13" s="142"/>
      <c r="AA13" s="142"/>
      <c r="AB13" s="142"/>
      <c r="AC13" s="142"/>
      <c r="AD13" s="142"/>
      <c r="AE13" s="142"/>
      <c r="AF13" s="142"/>
      <c r="AG13" s="142" t="s">
        <v>146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 x14ac:dyDescent="0.2">
      <c r="A14" s="168">
        <v>6</v>
      </c>
      <c r="B14" s="169" t="s">
        <v>424</v>
      </c>
      <c r="C14" s="176" t="s">
        <v>425</v>
      </c>
      <c r="D14" s="170" t="s">
        <v>182</v>
      </c>
      <c r="E14" s="171">
        <v>176</v>
      </c>
      <c r="F14" s="172"/>
      <c r="G14" s="173">
        <f t="shared" si="0"/>
        <v>0</v>
      </c>
      <c r="H14" s="172">
        <v>12.95</v>
      </c>
      <c r="I14" s="173">
        <f t="shared" si="1"/>
        <v>2279.1999999999998</v>
      </c>
      <c r="J14" s="172">
        <v>139.05000000000001</v>
      </c>
      <c r="K14" s="173">
        <f t="shared" si="2"/>
        <v>24472.799999999999</v>
      </c>
      <c r="L14" s="173">
        <v>21</v>
      </c>
      <c r="M14" s="173">
        <f t="shared" si="3"/>
        <v>0</v>
      </c>
      <c r="N14" s="171">
        <v>9.8999999999999999E-4</v>
      </c>
      <c r="O14" s="171">
        <f t="shared" si="4"/>
        <v>0.17</v>
      </c>
      <c r="P14" s="171">
        <v>0</v>
      </c>
      <c r="Q14" s="171">
        <f t="shared" si="5"/>
        <v>0</v>
      </c>
      <c r="R14" s="173"/>
      <c r="S14" s="173" t="s">
        <v>124</v>
      </c>
      <c r="T14" s="174" t="s">
        <v>163</v>
      </c>
      <c r="U14" s="152">
        <v>0.24</v>
      </c>
      <c r="V14" s="152">
        <f t="shared" si="6"/>
        <v>42.24</v>
      </c>
      <c r="W14" s="152"/>
      <c r="X14" s="152" t="s">
        <v>145</v>
      </c>
      <c r="Y14" s="152" t="s">
        <v>127</v>
      </c>
      <c r="Z14" s="142"/>
      <c r="AA14" s="142"/>
      <c r="AB14" s="142"/>
      <c r="AC14" s="142"/>
      <c r="AD14" s="142"/>
      <c r="AE14" s="142"/>
      <c r="AF14" s="142"/>
      <c r="AG14" s="142" t="s">
        <v>146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1" x14ac:dyDescent="0.2">
      <c r="A15" s="168">
        <v>7</v>
      </c>
      <c r="B15" s="169" t="s">
        <v>426</v>
      </c>
      <c r="C15" s="176" t="s">
        <v>427</v>
      </c>
      <c r="D15" s="170" t="s">
        <v>182</v>
      </c>
      <c r="E15" s="171">
        <v>176</v>
      </c>
      <c r="F15" s="172"/>
      <c r="G15" s="173">
        <f t="shared" si="0"/>
        <v>0</v>
      </c>
      <c r="H15" s="172">
        <v>0</v>
      </c>
      <c r="I15" s="173">
        <f t="shared" si="1"/>
        <v>0</v>
      </c>
      <c r="J15" s="172">
        <v>33.1</v>
      </c>
      <c r="K15" s="173">
        <f t="shared" si="2"/>
        <v>5825.6</v>
      </c>
      <c r="L15" s="173">
        <v>21</v>
      </c>
      <c r="M15" s="173">
        <f t="shared" si="3"/>
        <v>0</v>
      </c>
      <c r="N15" s="171">
        <v>0</v>
      </c>
      <c r="O15" s="171">
        <f t="shared" si="4"/>
        <v>0</v>
      </c>
      <c r="P15" s="171">
        <v>0</v>
      </c>
      <c r="Q15" s="171">
        <f t="shared" si="5"/>
        <v>0</v>
      </c>
      <c r="R15" s="173"/>
      <c r="S15" s="173" t="s">
        <v>124</v>
      </c>
      <c r="T15" s="174" t="s">
        <v>163</v>
      </c>
      <c r="U15" s="152">
        <v>7.0000000000000007E-2</v>
      </c>
      <c r="V15" s="152">
        <f t="shared" si="6"/>
        <v>12.32</v>
      </c>
      <c r="W15" s="152"/>
      <c r="X15" s="152" t="s">
        <v>145</v>
      </c>
      <c r="Y15" s="152" t="s">
        <v>127</v>
      </c>
      <c r="Z15" s="142"/>
      <c r="AA15" s="142"/>
      <c r="AB15" s="142"/>
      <c r="AC15" s="142"/>
      <c r="AD15" s="142"/>
      <c r="AE15" s="142"/>
      <c r="AF15" s="142"/>
      <c r="AG15" s="142" t="s">
        <v>146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1" x14ac:dyDescent="0.2">
      <c r="A16" s="168">
        <v>8</v>
      </c>
      <c r="B16" s="169" t="s">
        <v>428</v>
      </c>
      <c r="C16" s="176" t="s">
        <v>429</v>
      </c>
      <c r="D16" s="170" t="s">
        <v>162</v>
      </c>
      <c r="E16" s="171">
        <v>22</v>
      </c>
      <c r="F16" s="172"/>
      <c r="G16" s="173">
        <f t="shared" si="0"/>
        <v>0</v>
      </c>
      <c r="H16" s="172">
        <v>0</v>
      </c>
      <c r="I16" s="173">
        <f t="shared" si="1"/>
        <v>0</v>
      </c>
      <c r="J16" s="172">
        <v>153.5</v>
      </c>
      <c r="K16" s="173">
        <f t="shared" si="2"/>
        <v>3377</v>
      </c>
      <c r="L16" s="173">
        <v>21</v>
      </c>
      <c r="M16" s="173">
        <f t="shared" si="3"/>
        <v>0</v>
      </c>
      <c r="N16" s="171">
        <v>0</v>
      </c>
      <c r="O16" s="171">
        <f t="shared" si="4"/>
        <v>0</v>
      </c>
      <c r="P16" s="171">
        <v>0</v>
      </c>
      <c r="Q16" s="171">
        <f t="shared" si="5"/>
        <v>0</v>
      </c>
      <c r="R16" s="173"/>
      <c r="S16" s="173" t="s">
        <v>124</v>
      </c>
      <c r="T16" s="174" t="s">
        <v>163</v>
      </c>
      <c r="U16" s="152">
        <v>0.35</v>
      </c>
      <c r="V16" s="152">
        <f t="shared" si="6"/>
        <v>7.7</v>
      </c>
      <c r="W16" s="152"/>
      <c r="X16" s="152" t="s">
        <v>145</v>
      </c>
      <c r="Y16" s="152" t="s">
        <v>127</v>
      </c>
      <c r="Z16" s="142"/>
      <c r="AA16" s="142"/>
      <c r="AB16" s="142"/>
      <c r="AC16" s="142"/>
      <c r="AD16" s="142"/>
      <c r="AE16" s="142"/>
      <c r="AF16" s="142"/>
      <c r="AG16" s="142" t="s">
        <v>146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34" ht="22.5" outlineLevel="1" x14ac:dyDescent="0.2">
      <c r="A17" s="161">
        <v>9</v>
      </c>
      <c r="B17" s="162" t="s">
        <v>173</v>
      </c>
      <c r="C17" s="177" t="s">
        <v>174</v>
      </c>
      <c r="D17" s="163" t="s">
        <v>162</v>
      </c>
      <c r="E17" s="164">
        <v>194</v>
      </c>
      <c r="F17" s="165"/>
      <c r="G17" s="166">
        <f t="shared" si="0"/>
        <v>0</v>
      </c>
      <c r="H17" s="165">
        <v>0</v>
      </c>
      <c r="I17" s="166">
        <f t="shared" si="1"/>
        <v>0</v>
      </c>
      <c r="J17" s="165">
        <v>296</v>
      </c>
      <c r="K17" s="166">
        <f t="shared" si="2"/>
        <v>57424</v>
      </c>
      <c r="L17" s="166">
        <v>21</v>
      </c>
      <c r="M17" s="166">
        <f t="shared" si="3"/>
        <v>0</v>
      </c>
      <c r="N17" s="164">
        <v>0</v>
      </c>
      <c r="O17" s="164">
        <f t="shared" si="4"/>
        <v>0</v>
      </c>
      <c r="P17" s="164">
        <v>0</v>
      </c>
      <c r="Q17" s="164">
        <f t="shared" si="5"/>
        <v>0</v>
      </c>
      <c r="R17" s="166"/>
      <c r="S17" s="166" t="s">
        <v>124</v>
      </c>
      <c r="T17" s="167" t="s">
        <v>163</v>
      </c>
      <c r="U17" s="152">
        <v>0.01</v>
      </c>
      <c r="V17" s="152">
        <f t="shared" si="6"/>
        <v>1.94</v>
      </c>
      <c r="W17" s="152"/>
      <c r="X17" s="152" t="s">
        <v>145</v>
      </c>
      <c r="Y17" s="152" t="s">
        <v>127</v>
      </c>
      <c r="Z17" s="142"/>
      <c r="AA17" s="142"/>
      <c r="AB17" s="142"/>
      <c r="AC17" s="142"/>
      <c r="AD17" s="142"/>
      <c r="AE17" s="142"/>
      <c r="AF17" s="142"/>
      <c r="AG17" s="142" t="s">
        <v>146</v>
      </c>
      <c r="AH17" s="142"/>
    </row>
    <row r="18" spans="1:34" outlineLevel="2" x14ac:dyDescent="0.2">
      <c r="A18" s="149"/>
      <c r="B18" s="150"/>
      <c r="C18" s="185" t="s">
        <v>430</v>
      </c>
      <c r="D18" s="181"/>
      <c r="E18" s="182">
        <v>194</v>
      </c>
      <c r="F18" s="152"/>
      <c r="G18" s="152"/>
      <c r="H18" s="152"/>
      <c r="I18" s="152"/>
      <c r="J18" s="152"/>
      <c r="K18" s="152"/>
      <c r="L18" s="152"/>
      <c r="M18" s="152"/>
      <c r="N18" s="151"/>
      <c r="O18" s="151"/>
      <c r="P18" s="151"/>
      <c r="Q18" s="151"/>
      <c r="R18" s="152"/>
      <c r="S18" s="152"/>
      <c r="T18" s="152"/>
      <c r="U18" s="152"/>
      <c r="V18" s="152"/>
      <c r="W18" s="152"/>
      <c r="X18" s="152"/>
      <c r="Y18" s="152"/>
      <c r="Z18" s="142"/>
      <c r="AA18" s="142"/>
      <c r="AB18" s="142"/>
      <c r="AC18" s="142"/>
      <c r="AD18" s="142"/>
      <c r="AE18" s="142"/>
      <c r="AF18" s="142"/>
      <c r="AG18" s="142" t="s">
        <v>167</v>
      </c>
      <c r="AH18" s="142">
        <v>0</v>
      </c>
    </row>
    <row r="19" spans="1:34" outlineLevel="1" x14ac:dyDescent="0.2">
      <c r="A19" s="161">
        <v>10</v>
      </c>
      <c r="B19" s="162" t="s">
        <v>175</v>
      </c>
      <c r="C19" s="177" t="s">
        <v>176</v>
      </c>
      <c r="D19" s="163" t="s">
        <v>162</v>
      </c>
      <c r="E19" s="164">
        <v>3880</v>
      </c>
      <c r="F19" s="165"/>
      <c r="G19" s="166">
        <f>ROUND(E19*F19,2)</f>
        <v>0</v>
      </c>
      <c r="H19" s="165">
        <v>0</v>
      </c>
      <c r="I19" s="166">
        <f>ROUND(E19*H19,2)</f>
        <v>0</v>
      </c>
      <c r="J19" s="165">
        <v>23.9</v>
      </c>
      <c r="K19" s="166">
        <f>ROUND(E19*J19,2)</f>
        <v>92732</v>
      </c>
      <c r="L19" s="166">
        <v>21</v>
      </c>
      <c r="M19" s="166">
        <f>G19*(1+L19/100)</f>
        <v>0</v>
      </c>
      <c r="N19" s="164">
        <v>0</v>
      </c>
      <c r="O19" s="164">
        <f>ROUND(E19*N19,2)</f>
        <v>0</v>
      </c>
      <c r="P19" s="164">
        <v>0</v>
      </c>
      <c r="Q19" s="164">
        <f>ROUND(E19*P19,2)</f>
        <v>0</v>
      </c>
      <c r="R19" s="166"/>
      <c r="S19" s="166" t="s">
        <v>124</v>
      </c>
      <c r="T19" s="167" t="s">
        <v>163</v>
      </c>
      <c r="U19" s="152">
        <v>0</v>
      </c>
      <c r="V19" s="152">
        <f>ROUND(E19*U19,2)</f>
        <v>0</v>
      </c>
      <c r="W19" s="152"/>
      <c r="X19" s="152" t="s">
        <v>145</v>
      </c>
      <c r="Y19" s="152" t="s">
        <v>127</v>
      </c>
      <c r="Z19" s="142"/>
      <c r="AA19" s="142"/>
      <c r="AB19" s="142"/>
      <c r="AC19" s="142"/>
      <c r="AD19" s="142"/>
      <c r="AE19" s="142"/>
      <c r="AF19" s="142"/>
      <c r="AG19" s="142" t="s">
        <v>146</v>
      </c>
      <c r="AH19" s="142"/>
    </row>
    <row r="20" spans="1:34" outlineLevel="2" x14ac:dyDescent="0.2">
      <c r="A20" s="149"/>
      <c r="B20" s="150"/>
      <c r="C20" s="185" t="s">
        <v>431</v>
      </c>
      <c r="D20" s="181"/>
      <c r="E20" s="182">
        <v>3880</v>
      </c>
      <c r="F20" s="152"/>
      <c r="G20" s="152"/>
      <c r="H20" s="152"/>
      <c r="I20" s="152"/>
      <c r="J20" s="152"/>
      <c r="K20" s="152"/>
      <c r="L20" s="152"/>
      <c r="M20" s="152"/>
      <c r="N20" s="151"/>
      <c r="O20" s="151"/>
      <c r="P20" s="151"/>
      <c r="Q20" s="151"/>
      <c r="R20" s="152"/>
      <c r="S20" s="152"/>
      <c r="T20" s="152"/>
      <c r="U20" s="152"/>
      <c r="V20" s="152"/>
      <c r="W20" s="152"/>
      <c r="X20" s="152"/>
      <c r="Y20" s="152"/>
      <c r="Z20" s="142"/>
      <c r="AA20" s="142"/>
      <c r="AB20" s="142"/>
      <c r="AC20" s="142"/>
      <c r="AD20" s="142"/>
      <c r="AE20" s="142"/>
      <c r="AF20" s="142"/>
      <c r="AG20" s="142" t="s">
        <v>167</v>
      </c>
      <c r="AH20" s="142">
        <v>0</v>
      </c>
    </row>
    <row r="21" spans="1:34" outlineLevel="1" x14ac:dyDescent="0.2">
      <c r="A21" s="161">
        <v>11</v>
      </c>
      <c r="B21" s="162" t="s">
        <v>432</v>
      </c>
      <c r="C21" s="177" t="s">
        <v>433</v>
      </c>
      <c r="D21" s="163" t="s">
        <v>162</v>
      </c>
      <c r="E21" s="164">
        <v>126.825</v>
      </c>
      <c r="F21" s="165"/>
      <c r="G21" s="166">
        <f>ROUND(E21*F21,2)</f>
        <v>0</v>
      </c>
      <c r="H21" s="165">
        <v>0</v>
      </c>
      <c r="I21" s="166">
        <f>ROUND(E21*H21,2)</f>
        <v>0</v>
      </c>
      <c r="J21" s="165">
        <v>145.5</v>
      </c>
      <c r="K21" s="166">
        <f>ROUND(E21*J21,2)</f>
        <v>18453.04</v>
      </c>
      <c r="L21" s="166">
        <v>21</v>
      </c>
      <c r="M21" s="166">
        <f>G21*(1+L21/100)</f>
        <v>0</v>
      </c>
      <c r="N21" s="164">
        <v>0</v>
      </c>
      <c r="O21" s="164">
        <f>ROUND(E21*N21,2)</f>
        <v>0</v>
      </c>
      <c r="P21" s="164">
        <v>0</v>
      </c>
      <c r="Q21" s="164">
        <f>ROUND(E21*P21,2)</f>
        <v>0</v>
      </c>
      <c r="R21" s="166"/>
      <c r="S21" s="166" t="s">
        <v>124</v>
      </c>
      <c r="T21" s="167" t="s">
        <v>163</v>
      </c>
      <c r="U21" s="152">
        <v>0.2</v>
      </c>
      <c r="V21" s="152">
        <f>ROUND(E21*U21,2)</f>
        <v>25.37</v>
      </c>
      <c r="W21" s="152"/>
      <c r="X21" s="152" t="s">
        <v>145</v>
      </c>
      <c r="Y21" s="152" t="s">
        <v>127</v>
      </c>
      <c r="Z21" s="142"/>
      <c r="AA21" s="142"/>
      <c r="AB21" s="142"/>
      <c r="AC21" s="142"/>
      <c r="AD21" s="142"/>
      <c r="AE21" s="142"/>
      <c r="AF21" s="142"/>
      <c r="AG21" s="142" t="s">
        <v>146</v>
      </c>
      <c r="AH21" s="142"/>
    </row>
    <row r="22" spans="1:34" outlineLevel="2" x14ac:dyDescent="0.2">
      <c r="A22" s="149"/>
      <c r="B22" s="150"/>
      <c r="C22" s="185" t="s">
        <v>434</v>
      </c>
      <c r="D22" s="181"/>
      <c r="E22" s="182">
        <v>79</v>
      </c>
      <c r="F22" s="152"/>
      <c r="G22" s="152"/>
      <c r="H22" s="152"/>
      <c r="I22" s="152"/>
      <c r="J22" s="152"/>
      <c r="K22" s="152"/>
      <c r="L22" s="152"/>
      <c r="M22" s="152"/>
      <c r="N22" s="151"/>
      <c r="O22" s="151"/>
      <c r="P22" s="151"/>
      <c r="Q22" s="151"/>
      <c r="R22" s="152"/>
      <c r="S22" s="152"/>
      <c r="T22" s="152"/>
      <c r="U22" s="152"/>
      <c r="V22" s="152"/>
      <c r="W22" s="152"/>
      <c r="X22" s="152"/>
      <c r="Y22" s="152"/>
      <c r="Z22" s="142"/>
      <c r="AA22" s="142"/>
      <c r="AB22" s="142"/>
      <c r="AC22" s="142"/>
      <c r="AD22" s="142"/>
      <c r="AE22" s="142"/>
      <c r="AF22" s="142"/>
      <c r="AG22" s="142" t="s">
        <v>167</v>
      </c>
      <c r="AH22" s="142">
        <v>0</v>
      </c>
    </row>
    <row r="23" spans="1:34" outlineLevel="3" x14ac:dyDescent="0.2">
      <c r="A23" s="149"/>
      <c r="B23" s="150"/>
      <c r="C23" s="185" t="s">
        <v>435</v>
      </c>
      <c r="D23" s="181"/>
      <c r="E23" s="182">
        <v>47.825000000000003</v>
      </c>
      <c r="F23" s="152"/>
      <c r="G23" s="152"/>
      <c r="H23" s="152"/>
      <c r="I23" s="152"/>
      <c r="J23" s="152"/>
      <c r="K23" s="152"/>
      <c r="L23" s="152"/>
      <c r="M23" s="152"/>
      <c r="N23" s="151"/>
      <c r="O23" s="151"/>
      <c r="P23" s="151"/>
      <c r="Q23" s="151"/>
      <c r="R23" s="152"/>
      <c r="S23" s="152"/>
      <c r="T23" s="152"/>
      <c r="U23" s="152"/>
      <c r="V23" s="152"/>
      <c r="W23" s="152"/>
      <c r="X23" s="152"/>
      <c r="Y23" s="152"/>
      <c r="Z23" s="142"/>
      <c r="AA23" s="142"/>
      <c r="AB23" s="142"/>
      <c r="AC23" s="142"/>
      <c r="AD23" s="142"/>
      <c r="AE23" s="142"/>
      <c r="AF23" s="142"/>
      <c r="AG23" s="142" t="s">
        <v>167</v>
      </c>
      <c r="AH23" s="142">
        <v>0</v>
      </c>
    </row>
    <row r="24" spans="1:34" ht="22.5" outlineLevel="1" x14ac:dyDescent="0.2">
      <c r="A24" s="161">
        <v>12</v>
      </c>
      <c r="B24" s="162" t="s">
        <v>436</v>
      </c>
      <c r="C24" s="177" t="s">
        <v>437</v>
      </c>
      <c r="D24" s="163" t="s">
        <v>162</v>
      </c>
      <c r="E24" s="164">
        <v>27.225000000000001</v>
      </c>
      <c r="F24" s="165"/>
      <c r="G24" s="166">
        <f>ROUND(E24*F24,2)</f>
        <v>0</v>
      </c>
      <c r="H24" s="165">
        <v>757.11</v>
      </c>
      <c r="I24" s="166">
        <f>ROUND(E24*H24,2)</f>
        <v>20612.32</v>
      </c>
      <c r="J24" s="165">
        <v>705.89</v>
      </c>
      <c r="K24" s="166">
        <f>ROUND(E24*J24,2)</f>
        <v>19217.86</v>
      </c>
      <c r="L24" s="166">
        <v>21</v>
      </c>
      <c r="M24" s="166">
        <f>G24*(1+L24/100)</f>
        <v>0</v>
      </c>
      <c r="N24" s="164">
        <v>1.7</v>
      </c>
      <c r="O24" s="164">
        <f>ROUND(E24*N24,2)</f>
        <v>46.28</v>
      </c>
      <c r="P24" s="164">
        <v>0</v>
      </c>
      <c r="Q24" s="164">
        <f>ROUND(E24*P24,2)</f>
        <v>0</v>
      </c>
      <c r="R24" s="166"/>
      <c r="S24" s="166" t="s">
        <v>124</v>
      </c>
      <c r="T24" s="167" t="s">
        <v>163</v>
      </c>
      <c r="U24" s="152">
        <v>1.59</v>
      </c>
      <c r="V24" s="152">
        <f>ROUND(E24*U24,2)</f>
        <v>43.29</v>
      </c>
      <c r="W24" s="152"/>
      <c r="X24" s="152" t="s">
        <v>145</v>
      </c>
      <c r="Y24" s="152" t="s">
        <v>127</v>
      </c>
      <c r="Z24" s="142"/>
      <c r="AA24" s="142"/>
      <c r="AB24" s="142"/>
      <c r="AC24" s="142"/>
      <c r="AD24" s="142"/>
      <c r="AE24" s="142"/>
      <c r="AF24" s="142"/>
      <c r="AG24" s="142" t="s">
        <v>146</v>
      </c>
      <c r="AH24" s="142"/>
    </row>
    <row r="25" spans="1:34" outlineLevel="2" x14ac:dyDescent="0.2">
      <c r="A25" s="149"/>
      <c r="B25" s="150"/>
      <c r="C25" s="185" t="s">
        <v>438</v>
      </c>
      <c r="D25" s="181"/>
      <c r="E25" s="182">
        <v>27.225000000000001</v>
      </c>
      <c r="F25" s="152"/>
      <c r="G25" s="152"/>
      <c r="H25" s="152"/>
      <c r="I25" s="152"/>
      <c r="J25" s="152"/>
      <c r="K25" s="152"/>
      <c r="L25" s="152"/>
      <c r="M25" s="152"/>
      <c r="N25" s="151"/>
      <c r="O25" s="151"/>
      <c r="P25" s="151"/>
      <c r="Q25" s="151"/>
      <c r="R25" s="152"/>
      <c r="S25" s="152"/>
      <c r="T25" s="152"/>
      <c r="U25" s="152"/>
      <c r="V25" s="152"/>
      <c r="W25" s="152"/>
      <c r="X25" s="152"/>
      <c r="Y25" s="152"/>
      <c r="Z25" s="142"/>
      <c r="AA25" s="142"/>
      <c r="AB25" s="142"/>
      <c r="AC25" s="142"/>
      <c r="AD25" s="142"/>
      <c r="AE25" s="142"/>
      <c r="AF25" s="142"/>
      <c r="AG25" s="142" t="s">
        <v>167</v>
      </c>
      <c r="AH25" s="142">
        <v>0</v>
      </c>
    </row>
    <row r="26" spans="1:34" ht="22.5" outlineLevel="1" x14ac:dyDescent="0.2">
      <c r="A26" s="168">
        <v>13</v>
      </c>
      <c r="B26" s="169" t="s">
        <v>178</v>
      </c>
      <c r="C26" s="176" t="s">
        <v>179</v>
      </c>
      <c r="D26" s="170" t="s">
        <v>162</v>
      </c>
      <c r="E26" s="171">
        <v>194</v>
      </c>
      <c r="F26" s="172"/>
      <c r="G26" s="173">
        <f>ROUND(E26*F26,2)</f>
        <v>0</v>
      </c>
      <c r="H26" s="172">
        <v>0</v>
      </c>
      <c r="I26" s="173">
        <f>ROUND(E26*H26,2)</f>
        <v>0</v>
      </c>
      <c r="J26" s="172">
        <v>513</v>
      </c>
      <c r="K26" s="173">
        <f>ROUND(E26*J26,2)</f>
        <v>99522</v>
      </c>
      <c r="L26" s="173">
        <v>21</v>
      </c>
      <c r="M26" s="173">
        <f>G26*(1+L26/100)</f>
        <v>0</v>
      </c>
      <c r="N26" s="171">
        <v>0</v>
      </c>
      <c r="O26" s="171">
        <f>ROUND(E26*N26,2)</f>
        <v>0</v>
      </c>
      <c r="P26" s="171">
        <v>0</v>
      </c>
      <c r="Q26" s="171">
        <f>ROUND(E26*P26,2)</f>
        <v>0</v>
      </c>
      <c r="R26" s="173"/>
      <c r="S26" s="173" t="s">
        <v>124</v>
      </c>
      <c r="T26" s="174" t="s">
        <v>163</v>
      </c>
      <c r="U26" s="152">
        <v>0</v>
      </c>
      <c r="V26" s="152">
        <f>ROUND(E26*U26,2)</f>
        <v>0</v>
      </c>
      <c r="W26" s="152"/>
      <c r="X26" s="152" t="s">
        <v>145</v>
      </c>
      <c r="Y26" s="152" t="s">
        <v>127</v>
      </c>
      <c r="Z26" s="142"/>
      <c r="AA26" s="142"/>
      <c r="AB26" s="142"/>
      <c r="AC26" s="142"/>
      <c r="AD26" s="142"/>
      <c r="AE26" s="142"/>
      <c r="AF26" s="142"/>
      <c r="AG26" s="142" t="s">
        <v>146</v>
      </c>
      <c r="AH26" s="142"/>
    </row>
    <row r="27" spans="1:34" outlineLevel="1" x14ac:dyDescent="0.2">
      <c r="A27" s="161">
        <v>14</v>
      </c>
      <c r="B27" s="162" t="s">
        <v>439</v>
      </c>
      <c r="C27" s="177" t="s">
        <v>440</v>
      </c>
      <c r="D27" s="163" t="s">
        <v>232</v>
      </c>
      <c r="E27" s="164">
        <v>240.9675</v>
      </c>
      <c r="F27" s="165"/>
      <c r="G27" s="166">
        <f>ROUND(E27*F27,2)</f>
        <v>0</v>
      </c>
      <c r="H27" s="165">
        <v>459.5</v>
      </c>
      <c r="I27" s="166">
        <f>ROUND(E27*H27,2)</f>
        <v>110724.57</v>
      </c>
      <c r="J27" s="165">
        <v>0</v>
      </c>
      <c r="K27" s="166">
        <f>ROUND(E27*J27,2)</f>
        <v>0</v>
      </c>
      <c r="L27" s="166">
        <v>21</v>
      </c>
      <c r="M27" s="166">
        <f>G27*(1+L27/100)</f>
        <v>0</v>
      </c>
      <c r="N27" s="164">
        <v>1</v>
      </c>
      <c r="O27" s="164">
        <f>ROUND(E27*N27,2)</f>
        <v>240.97</v>
      </c>
      <c r="P27" s="164">
        <v>0</v>
      </c>
      <c r="Q27" s="164">
        <f>ROUND(E27*P27,2)</f>
        <v>0</v>
      </c>
      <c r="R27" s="166" t="s">
        <v>233</v>
      </c>
      <c r="S27" s="166" t="s">
        <v>201</v>
      </c>
      <c r="T27" s="167" t="s">
        <v>201</v>
      </c>
      <c r="U27" s="152">
        <v>0</v>
      </c>
      <c r="V27" s="152">
        <f>ROUND(E27*U27,2)</f>
        <v>0</v>
      </c>
      <c r="W27" s="152"/>
      <c r="X27" s="152" t="s">
        <v>227</v>
      </c>
      <c r="Y27" s="152" t="s">
        <v>127</v>
      </c>
      <c r="Z27" s="142"/>
      <c r="AA27" s="142"/>
      <c r="AB27" s="142"/>
      <c r="AC27" s="142"/>
      <c r="AD27" s="142"/>
      <c r="AE27" s="142"/>
      <c r="AF27" s="142"/>
      <c r="AG27" s="142" t="s">
        <v>228</v>
      </c>
      <c r="AH27" s="142"/>
    </row>
    <row r="28" spans="1:34" outlineLevel="2" x14ac:dyDescent="0.2">
      <c r="A28" s="149"/>
      <c r="B28" s="150"/>
      <c r="C28" s="185" t="s">
        <v>441</v>
      </c>
      <c r="D28" s="181"/>
      <c r="E28" s="182">
        <v>150.1</v>
      </c>
      <c r="F28" s="152"/>
      <c r="G28" s="152"/>
      <c r="H28" s="152"/>
      <c r="I28" s="152"/>
      <c r="J28" s="152"/>
      <c r="K28" s="152"/>
      <c r="L28" s="152"/>
      <c r="M28" s="152"/>
      <c r="N28" s="151"/>
      <c r="O28" s="151"/>
      <c r="P28" s="151"/>
      <c r="Q28" s="151"/>
      <c r="R28" s="152"/>
      <c r="S28" s="152"/>
      <c r="T28" s="152"/>
      <c r="U28" s="152"/>
      <c r="V28" s="152"/>
      <c r="W28" s="152"/>
      <c r="X28" s="152"/>
      <c r="Y28" s="152"/>
      <c r="Z28" s="142"/>
      <c r="AA28" s="142"/>
      <c r="AB28" s="142"/>
      <c r="AC28" s="142"/>
      <c r="AD28" s="142"/>
      <c r="AE28" s="142"/>
      <c r="AF28" s="142"/>
      <c r="AG28" s="142" t="s">
        <v>167</v>
      </c>
      <c r="AH28" s="142">
        <v>0</v>
      </c>
    </row>
    <row r="29" spans="1:34" outlineLevel="3" x14ac:dyDescent="0.2">
      <c r="A29" s="149"/>
      <c r="B29" s="150"/>
      <c r="C29" s="185" t="s">
        <v>442</v>
      </c>
      <c r="D29" s="181"/>
      <c r="E29" s="182">
        <v>90.867500000000007</v>
      </c>
      <c r="F29" s="152"/>
      <c r="G29" s="152"/>
      <c r="H29" s="152"/>
      <c r="I29" s="152"/>
      <c r="J29" s="152"/>
      <c r="K29" s="152"/>
      <c r="L29" s="152"/>
      <c r="M29" s="152"/>
      <c r="N29" s="151"/>
      <c r="O29" s="151"/>
      <c r="P29" s="151"/>
      <c r="Q29" s="151"/>
      <c r="R29" s="152"/>
      <c r="S29" s="152"/>
      <c r="T29" s="152"/>
      <c r="U29" s="152"/>
      <c r="V29" s="152"/>
      <c r="W29" s="152"/>
      <c r="X29" s="152"/>
      <c r="Y29" s="152"/>
      <c r="Z29" s="142"/>
      <c r="AA29" s="142"/>
      <c r="AB29" s="142"/>
      <c r="AC29" s="142"/>
      <c r="AD29" s="142"/>
      <c r="AE29" s="142"/>
      <c r="AF29" s="142"/>
      <c r="AG29" s="142" t="s">
        <v>167</v>
      </c>
      <c r="AH29" s="142">
        <v>0</v>
      </c>
    </row>
    <row r="30" spans="1:34" x14ac:dyDescent="0.2">
      <c r="A30" s="154" t="s">
        <v>119</v>
      </c>
      <c r="B30" s="155" t="s">
        <v>69</v>
      </c>
      <c r="C30" s="175" t="s">
        <v>70</v>
      </c>
      <c r="D30" s="156"/>
      <c r="E30" s="157"/>
      <c r="F30" s="158"/>
      <c r="G30" s="158">
        <f>SUMIF(AG31:AG44,"&lt;&gt;NOR",G31:G44)</f>
        <v>0</v>
      </c>
      <c r="H30" s="158"/>
      <c r="I30" s="158">
        <f>SUM(I31:I44)</f>
        <v>8045.87</v>
      </c>
      <c r="J30" s="158"/>
      <c r="K30" s="158">
        <f>SUM(K31:K44)</f>
        <v>355777.98</v>
      </c>
      <c r="L30" s="158"/>
      <c r="M30" s="158">
        <f>SUM(M31:M44)</f>
        <v>0</v>
      </c>
      <c r="N30" s="157"/>
      <c r="O30" s="157">
        <f>SUM(O31:O44)</f>
        <v>5.8999999999999995</v>
      </c>
      <c r="P30" s="157"/>
      <c r="Q30" s="157">
        <f>SUM(Q31:Q44)</f>
        <v>0</v>
      </c>
      <c r="R30" s="158"/>
      <c r="S30" s="158"/>
      <c r="T30" s="159"/>
      <c r="U30" s="153"/>
      <c r="V30" s="153">
        <f>SUM(V31:V44)</f>
        <v>51.01</v>
      </c>
      <c r="W30" s="153"/>
      <c r="X30" s="153"/>
      <c r="Y30" s="153"/>
      <c r="AG30" t="s">
        <v>120</v>
      </c>
    </row>
    <row r="31" spans="1:34" outlineLevel="1" x14ac:dyDescent="0.2">
      <c r="A31" s="168">
        <v>15</v>
      </c>
      <c r="B31" s="169" t="s">
        <v>443</v>
      </c>
      <c r="C31" s="176" t="s">
        <v>444</v>
      </c>
      <c r="D31" s="170" t="s">
        <v>153</v>
      </c>
      <c r="E31" s="171">
        <v>158</v>
      </c>
      <c r="F31" s="172"/>
      <c r="G31" s="173">
        <f>ROUND(E31*F31,2)</f>
        <v>0</v>
      </c>
      <c r="H31" s="172">
        <v>0</v>
      </c>
      <c r="I31" s="173">
        <f>ROUND(E31*H31,2)</f>
        <v>0</v>
      </c>
      <c r="J31" s="172">
        <v>127.5</v>
      </c>
      <c r="K31" s="173">
        <f>ROUND(E31*J31,2)</f>
        <v>20145</v>
      </c>
      <c r="L31" s="173">
        <v>21</v>
      </c>
      <c r="M31" s="173">
        <f>G31*(1+L31/100)</f>
        <v>0</v>
      </c>
      <c r="N31" s="171">
        <v>0</v>
      </c>
      <c r="O31" s="171">
        <f>ROUND(E31*N31,2)</f>
        <v>0</v>
      </c>
      <c r="P31" s="171">
        <v>0</v>
      </c>
      <c r="Q31" s="171">
        <f>ROUND(E31*P31,2)</f>
        <v>0</v>
      </c>
      <c r="R31" s="173"/>
      <c r="S31" s="173" t="s">
        <v>124</v>
      </c>
      <c r="T31" s="174" t="s">
        <v>163</v>
      </c>
      <c r="U31" s="152">
        <v>0.27</v>
      </c>
      <c r="V31" s="152">
        <f>ROUND(E31*U31,2)</f>
        <v>42.66</v>
      </c>
      <c r="W31" s="152"/>
      <c r="X31" s="152" t="s">
        <v>145</v>
      </c>
      <c r="Y31" s="152" t="s">
        <v>127</v>
      </c>
      <c r="Z31" s="142"/>
      <c r="AA31" s="142"/>
      <c r="AB31" s="142"/>
      <c r="AC31" s="142"/>
      <c r="AD31" s="142"/>
      <c r="AE31" s="142"/>
      <c r="AF31" s="142"/>
      <c r="AG31" s="142" t="s">
        <v>146</v>
      </c>
      <c r="AH31" s="142"/>
    </row>
    <row r="32" spans="1:34" outlineLevel="1" x14ac:dyDescent="0.2">
      <c r="A32" s="168">
        <v>16</v>
      </c>
      <c r="B32" s="169" t="s">
        <v>445</v>
      </c>
      <c r="C32" s="176" t="s">
        <v>446</v>
      </c>
      <c r="D32" s="170" t="s">
        <v>182</v>
      </c>
      <c r="E32" s="171">
        <v>90</v>
      </c>
      <c r="F32" s="172"/>
      <c r="G32" s="173">
        <f>ROUND(E32*F32,2)</f>
        <v>0</v>
      </c>
      <c r="H32" s="172">
        <v>0.79</v>
      </c>
      <c r="I32" s="173">
        <f>ROUND(E32*H32,2)</f>
        <v>71.099999999999994</v>
      </c>
      <c r="J32" s="172">
        <v>29.61</v>
      </c>
      <c r="K32" s="173">
        <f>ROUND(E32*J32,2)</f>
        <v>2664.9</v>
      </c>
      <c r="L32" s="173">
        <v>21</v>
      </c>
      <c r="M32" s="173">
        <f>G32*(1+L32/100)</f>
        <v>0</v>
      </c>
      <c r="N32" s="171">
        <v>4.0000000000000003E-5</v>
      </c>
      <c r="O32" s="171">
        <f>ROUND(E32*N32,2)</f>
        <v>0</v>
      </c>
      <c r="P32" s="171">
        <v>0</v>
      </c>
      <c r="Q32" s="171">
        <f>ROUND(E32*P32,2)</f>
        <v>0</v>
      </c>
      <c r="R32" s="173"/>
      <c r="S32" s="173" t="s">
        <v>124</v>
      </c>
      <c r="T32" s="174" t="s">
        <v>163</v>
      </c>
      <c r="U32" s="152">
        <v>0.06</v>
      </c>
      <c r="V32" s="152">
        <f>ROUND(E32*U32,2)</f>
        <v>5.4</v>
      </c>
      <c r="W32" s="152"/>
      <c r="X32" s="152" t="s">
        <v>145</v>
      </c>
      <c r="Y32" s="152" t="s">
        <v>127</v>
      </c>
      <c r="Z32" s="142"/>
      <c r="AA32" s="142"/>
      <c r="AB32" s="142"/>
      <c r="AC32" s="142"/>
      <c r="AD32" s="142"/>
      <c r="AE32" s="142"/>
      <c r="AF32" s="142"/>
      <c r="AG32" s="142" t="s">
        <v>146</v>
      </c>
      <c r="AH32" s="142"/>
    </row>
    <row r="33" spans="1:34" outlineLevel="1" x14ac:dyDescent="0.2">
      <c r="A33" s="161">
        <v>17</v>
      </c>
      <c r="B33" s="162" t="s">
        <v>447</v>
      </c>
      <c r="C33" s="177" t="s">
        <v>448</v>
      </c>
      <c r="D33" s="163" t="s">
        <v>162</v>
      </c>
      <c r="E33" s="164">
        <v>2.72</v>
      </c>
      <c r="F33" s="165"/>
      <c r="G33" s="166">
        <f>ROUND(E33*F33,2)</f>
        <v>0</v>
      </c>
      <c r="H33" s="165">
        <v>1444.09</v>
      </c>
      <c r="I33" s="166">
        <f>ROUND(E33*H33,2)</f>
        <v>3927.92</v>
      </c>
      <c r="J33" s="165">
        <v>605.91</v>
      </c>
      <c r="K33" s="166">
        <f>ROUND(E33*J33,2)</f>
        <v>1648.08</v>
      </c>
      <c r="L33" s="166">
        <v>21</v>
      </c>
      <c r="M33" s="166">
        <f>G33*(1+L33/100)</f>
        <v>0</v>
      </c>
      <c r="N33" s="164">
        <v>2.16</v>
      </c>
      <c r="O33" s="164">
        <f>ROUND(E33*N33,2)</f>
        <v>5.88</v>
      </c>
      <c r="P33" s="164">
        <v>0</v>
      </c>
      <c r="Q33" s="164">
        <f>ROUND(E33*P33,2)</f>
        <v>0</v>
      </c>
      <c r="R33" s="166"/>
      <c r="S33" s="166" t="s">
        <v>124</v>
      </c>
      <c r="T33" s="167" t="s">
        <v>163</v>
      </c>
      <c r="U33" s="152">
        <v>1.085</v>
      </c>
      <c r="V33" s="152">
        <f>ROUND(E33*U33,2)</f>
        <v>2.95</v>
      </c>
      <c r="W33" s="152"/>
      <c r="X33" s="152" t="s">
        <v>145</v>
      </c>
      <c r="Y33" s="152" t="s">
        <v>127</v>
      </c>
      <c r="Z33" s="142"/>
      <c r="AA33" s="142"/>
      <c r="AB33" s="142"/>
      <c r="AC33" s="142"/>
      <c r="AD33" s="142"/>
      <c r="AE33" s="142"/>
      <c r="AF33" s="142"/>
      <c r="AG33" s="142" t="s">
        <v>146</v>
      </c>
      <c r="AH33" s="142"/>
    </row>
    <row r="34" spans="1:34" outlineLevel="2" x14ac:dyDescent="0.2">
      <c r="A34" s="149"/>
      <c r="B34" s="150"/>
      <c r="C34" s="185" t="s">
        <v>449</v>
      </c>
      <c r="D34" s="181"/>
      <c r="E34" s="182">
        <v>2.72</v>
      </c>
      <c r="F34" s="152"/>
      <c r="G34" s="152"/>
      <c r="H34" s="152"/>
      <c r="I34" s="152"/>
      <c r="J34" s="152"/>
      <c r="K34" s="152"/>
      <c r="L34" s="152"/>
      <c r="M34" s="152"/>
      <c r="N34" s="151"/>
      <c r="O34" s="151"/>
      <c r="P34" s="151"/>
      <c r="Q34" s="151"/>
      <c r="R34" s="152"/>
      <c r="S34" s="152"/>
      <c r="T34" s="152"/>
      <c r="U34" s="152"/>
      <c r="V34" s="152"/>
      <c r="W34" s="152"/>
      <c r="X34" s="152"/>
      <c r="Y34" s="152"/>
      <c r="Z34" s="142"/>
      <c r="AA34" s="142"/>
      <c r="AB34" s="142"/>
      <c r="AC34" s="142"/>
      <c r="AD34" s="142"/>
      <c r="AE34" s="142"/>
      <c r="AF34" s="142"/>
      <c r="AG34" s="142" t="s">
        <v>167</v>
      </c>
      <c r="AH34" s="142">
        <v>0</v>
      </c>
    </row>
    <row r="35" spans="1:34" outlineLevel="1" x14ac:dyDescent="0.2">
      <c r="A35" s="168">
        <v>18</v>
      </c>
      <c r="B35" s="169" t="s">
        <v>450</v>
      </c>
      <c r="C35" s="176" t="s">
        <v>451</v>
      </c>
      <c r="D35" s="170" t="s">
        <v>153</v>
      </c>
      <c r="E35" s="171">
        <v>158</v>
      </c>
      <c r="F35" s="172"/>
      <c r="G35" s="173">
        <f t="shared" ref="G35:G43" si="7">ROUND(E35*F35,2)</f>
        <v>0</v>
      </c>
      <c r="H35" s="172">
        <v>0</v>
      </c>
      <c r="I35" s="173">
        <f t="shared" ref="I35:I43" si="8">ROUND(E35*H35,2)</f>
        <v>0</v>
      </c>
      <c r="J35" s="172">
        <v>1583</v>
      </c>
      <c r="K35" s="173">
        <f t="shared" ref="K35:K43" si="9">ROUND(E35*J35,2)</f>
        <v>250114</v>
      </c>
      <c r="L35" s="173">
        <v>21</v>
      </c>
      <c r="M35" s="173">
        <f t="shared" ref="M35:M43" si="10">G35*(1+L35/100)</f>
        <v>0</v>
      </c>
      <c r="N35" s="171">
        <v>0</v>
      </c>
      <c r="O35" s="171">
        <f t="shared" ref="O35:O43" si="11">ROUND(E35*N35,2)</f>
        <v>0</v>
      </c>
      <c r="P35" s="171">
        <v>0</v>
      </c>
      <c r="Q35" s="171">
        <f t="shared" ref="Q35:Q43" si="12">ROUND(E35*P35,2)</f>
        <v>0</v>
      </c>
      <c r="R35" s="173"/>
      <c r="S35" s="173" t="s">
        <v>144</v>
      </c>
      <c r="T35" s="174" t="s">
        <v>125</v>
      </c>
      <c r="U35" s="152">
        <v>0</v>
      </c>
      <c r="V35" s="152">
        <f t="shared" ref="V35:V43" si="13">ROUND(E35*U35,2)</f>
        <v>0</v>
      </c>
      <c r="W35" s="152"/>
      <c r="X35" s="152" t="s">
        <v>145</v>
      </c>
      <c r="Y35" s="152" t="s">
        <v>127</v>
      </c>
      <c r="Z35" s="142"/>
      <c r="AA35" s="142"/>
      <c r="AB35" s="142"/>
      <c r="AC35" s="142"/>
      <c r="AD35" s="142"/>
      <c r="AE35" s="142"/>
      <c r="AF35" s="142"/>
      <c r="AG35" s="142" t="s">
        <v>146</v>
      </c>
      <c r="AH35" s="142"/>
    </row>
    <row r="36" spans="1:34" ht="22.5" outlineLevel="1" x14ac:dyDescent="0.2">
      <c r="A36" s="168">
        <v>19</v>
      </c>
      <c r="B36" s="169" t="s">
        <v>452</v>
      </c>
      <c r="C36" s="176" t="s">
        <v>453</v>
      </c>
      <c r="D36" s="170" t="s">
        <v>153</v>
      </c>
      <c r="E36" s="171">
        <v>72</v>
      </c>
      <c r="F36" s="172"/>
      <c r="G36" s="173">
        <f t="shared" si="7"/>
        <v>0</v>
      </c>
      <c r="H36" s="172">
        <v>0</v>
      </c>
      <c r="I36" s="173">
        <f t="shared" si="8"/>
        <v>0</v>
      </c>
      <c r="J36" s="172">
        <v>332</v>
      </c>
      <c r="K36" s="173">
        <f t="shared" si="9"/>
        <v>23904</v>
      </c>
      <c r="L36" s="173">
        <v>21</v>
      </c>
      <c r="M36" s="173">
        <f t="shared" si="10"/>
        <v>0</v>
      </c>
      <c r="N36" s="171">
        <v>0</v>
      </c>
      <c r="O36" s="171">
        <f t="shared" si="11"/>
        <v>0</v>
      </c>
      <c r="P36" s="171">
        <v>0</v>
      </c>
      <c r="Q36" s="171">
        <f t="shared" si="12"/>
        <v>0</v>
      </c>
      <c r="R36" s="173"/>
      <c r="S36" s="173" t="s">
        <v>144</v>
      </c>
      <c r="T36" s="174" t="s">
        <v>125</v>
      </c>
      <c r="U36" s="152">
        <v>0</v>
      </c>
      <c r="V36" s="152">
        <f t="shared" si="13"/>
        <v>0</v>
      </c>
      <c r="W36" s="152"/>
      <c r="X36" s="152" t="s">
        <v>145</v>
      </c>
      <c r="Y36" s="152" t="s">
        <v>127</v>
      </c>
      <c r="Z36" s="142"/>
      <c r="AA36" s="142"/>
      <c r="AB36" s="142"/>
      <c r="AC36" s="142"/>
      <c r="AD36" s="142"/>
      <c r="AE36" s="142"/>
      <c r="AF36" s="142"/>
      <c r="AG36" s="142" t="s">
        <v>146</v>
      </c>
      <c r="AH36" s="142"/>
    </row>
    <row r="37" spans="1:34" ht="22.5" outlineLevel="1" x14ac:dyDescent="0.2">
      <c r="A37" s="168">
        <v>20</v>
      </c>
      <c r="B37" s="169" t="s">
        <v>454</v>
      </c>
      <c r="C37" s="176" t="s">
        <v>455</v>
      </c>
      <c r="D37" s="170" t="s">
        <v>153</v>
      </c>
      <c r="E37" s="171">
        <v>78</v>
      </c>
      <c r="F37" s="172"/>
      <c r="G37" s="173">
        <f t="shared" si="7"/>
        <v>0</v>
      </c>
      <c r="H37" s="172">
        <v>0</v>
      </c>
      <c r="I37" s="173">
        <f t="shared" si="8"/>
        <v>0</v>
      </c>
      <c r="J37" s="172">
        <v>197</v>
      </c>
      <c r="K37" s="173">
        <f t="shared" si="9"/>
        <v>15366</v>
      </c>
      <c r="L37" s="173">
        <v>21</v>
      </c>
      <c r="M37" s="173">
        <f t="shared" si="10"/>
        <v>0</v>
      </c>
      <c r="N37" s="171">
        <v>0</v>
      </c>
      <c r="O37" s="171">
        <f t="shared" si="11"/>
        <v>0</v>
      </c>
      <c r="P37" s="171">
        <v>0</v>
      </c>
      <c r="Q37" s="171">
        <f t="shared" si="12"/>
        <v>0</v>
      </c>
      <c r="R37" s="173"/>
      <c r="S37" s="173" t="s">
        <v>144</v>
      </c>
      <c r="T37" s="174" t="s">
        <v>125</v>
      </c>
      <c r="U37" s="152">
        <v>0</v>
      </c>
      <c r="V37" s="152">
        <f t="shared" si="13"/>
        <v>0</v>
      </c>
      <c r="W37" s="152"/>
      <c r="X37" s="152" t="s">
        <v>145</v>
      </c>
      <c r="Y37" s="152" t="s">
        <v>127</v>
      </c>
      <c r="Z37" s="142"/>
      <c r="AA37" s="142"/>
      <c r="AB37" s="142"/>
      <c r="AC37" s="142"/>
      <c r="AD37" s="142"/>
      <c r="AE37" s="142"/>
      <c r="AF37" s="142"/>
      <c r="AG37" s="142" t="s">
        <v>146</v>
      </c>
      <c r="AH37" s="142"/>
    </row>
    <row r="38" spans="1:34" outlineLevel="1" x14ac:dyDescent="0.2">
      <c r="A38" s="168">
        <v>21</v>
      </c>
      <c r="B38" s="169" t="s">
        <v>456</v>
      </c>
      <c r="C38" s="176" t="s">
        <v>457</v>
      </c>
      <c r="D38" s="170" t="s">
        <v>153</v>
      </c>
      <c r="E38" s="171">
        <v>78</v>
      </c>
      <c r="F38" s="172"/>
      <c r="G38" s="173">
        <f t="shared" si="7"/>
        <v>0</v>
      </c>
      <c r="H38" s="172">
        <v>0</v>
      </c>
      <c r="I38" s="173">
        <f t="shared" si="8"/>
        <v>0</v>
      </c>
      <c r="J38" s="172">
        <v>24</v>
      </c>
      <c r="K38" s="173">
        <f t="shared" si="9"/>
        <v>1872</v>
      </c>
      <c r="L38" s="173">
        <v>21</v>
      </c>
      <c r="M38" s="173">
        <f t="shared" si="10"/>
        <v>0</v>
      </c>
      <c r="N38" s="171">
        <v>0</v>
      </c>
      <c r="O38" s="171">
        <f t="shared" si="11"/>
        <v>0</v>
      </c>
      <c r="P38" s="171">
        <v>0</v>
      </c>
      <c r="Q38" s="171">
        <f t="shared" si="12"/>
        <v>0</v>
      </c>
      <c r="R38" s="173"/>
      <c r="S38" s="173" t="s">
        <v>144</v>
      </c>
      <c r="T38" s="174" t="s">
        <v>125</v>
      </c>
      <c r="U38" s="152">
        <v>0</v>
      </c>
      <c r="V38" s="152">
        <f t="shared" si="13"/>
        <v>0</v>
      </c>
      <c r="W38" s="152"/>
      <c r="X38" s="152" t="s">
        <v>145</v>
      </c>
      <c r="Y38" s="152" t="s">
        <v>127</v>
      </c>
      <c r="Z38" s="142"/>
      <c r="AA38" s="142"/>
      <c r="AB38" s="142"/>
      <c r="AC38" s="142"/>
      <c r="AD38" s="142"/>
      <c r="AE38" s="142"/>
      <c r="AF38" s="142"/>
      <c r="AG38" s="142" t="s">
        <v>146</v>
      </c>
      <c r="AH38" s="142"/>
    </row>
    <row r="39" spans="1:34" ht="22.5" outlineLevel="1" x14ac:dyDescent="0.2">
      <c r="A39" s="168">
        <v>22</v>
      </c>
      <c r="B39" s="169" t="s">
        <v>458</v>
      </c>
      <c r="C39" s="176" t="s">
        <v>459</v>
      </c>
      <c r="D39" s="170" t="s">
        <v>153</v>
      </c>
      <c r="E39" s="171">
        <v>4</v>
      </c>
      <c r="F39" s="172"/>
      <c r="G39" s="173">
        <f t="shared" si="7"/>
        <v>0</v>
      </c>
      <c r="H39" s="172">
        <v>0</v>
      </c>
      <c r="I39" s="173">
        <f t="shared" si="8"/>
        <v>0</v>
      </c>
      <c r="J39" s="172">
        <v>2644</v>
      </c>
      <c r="K39" s="173">
        <f t="shared" si="9"/>
        <v>10576</v>
      </c>
      <c r="L39" s="173">
        <v>21</v>
      </c>
      <c r="M39" s="173">
        <f t="shared" si="10"/>
        <v>0</v>
      </c>
      <c r="N39" s="171">
        <v>0</v>
      </c>
      <c r="O39" s="171">
        <f t="shared" si="11"/>
        <v>0</v>
      </c>
      <c r="P39" s="171">
        <v>0</v>
      </c>
      <c r="Q39" s="171">
        <f t="shared" si="12"/>
        <v>0</v>
      </c>
      <c r="R39" s="173"/>
      <c r="S39" s="173" t="s">
        <v>144</v>
      </c>
      <c r="T39" s="174" t="s">
        <v>125</v>
      </c>
      <c r="U39" s="152">
        <v>0</v>
      </c>
      <c r="V39" s="152">
        <f t="shared" si="13"/>
        <v>0</v>
      </c>
      <c r="W39" s="152"/>
      <c r="X39" s="152" t="s">
        <v>145</v>
      </c>
      <c r="Y39" s="152" t="s">
        <v>127</v>
      </c>
      <c r="Z39" s="142"/>
      <c r="AA39" s="142"/>
      <c r="AB39" s="142"/>
      <c r="AC39" s="142"/>
      <c r="AD39" s="142"/>
      <c r="AE39" s="142"/>
      <c r="AF39" s="142"/>
      <c r="AG39" s="142" t="s">
        <v>146</v>
      </c>
      <c r="AH39" s="142"/>
    </row>
    <row r="40" spans="1:34" ht="22.5" outlineLevel="1" x14ac:dyDescent="0.2">
      <c r="A40" s="168">
        <v>23</v>
      </c>
      <c r="B40" s="169" t="s">
        <v>460</v>
      </c>
      <c r="C40" s="176" t="s">
        <v>461</v>
      </c>
      <c r="D40" s="170" t="s">
        <v>153</v>
      </c>
      <c r="E40" s="171">
        <v>4</v>
      </c>
      <c r="F40" s="172"/>
      <c r="G40" s="173">
        <f t="shared" si="7"/>
        <v>0</v>
      </c>
      <c r="H40" s="172">
        <v>0</v>
      </c>
      <c r="I40" s="173">
        <f t="shared" si="8"/>
        <v>0</v>
      </c>
      <c r="J40" s="172">
        <v>2748</v>
      </c>
      <c r="K40" s="173">
        <f t="shared" si="9"/>
        <v>10992</v>
      </c>
      <c r="L40" s="173">
        <v>21</v>
      </c>
      <c r="M40" s="173">
        <f t="shared" si="10"/>
        <v>0</v>
      </c>
      <c r="N40" s="171">
        <v>0</v>
      </c>
      <c r="O40" s="171">
        <f t="shared" si="11"/>
        <v>0</v>
      </c>
      <c r="P40" s="171">
        <v>0</v>
      </c>
      <c r="Q40" s="171">
        <f t="shared" si="12"/>
        <v>0</v>
      </c>
      <c r="R40" s="173"/>
      <c r="S40" s="173" t="s">
        <v>144</v>
      </c>
      <c r="T40" s="174" t="s">
        <v>125</v>
      </c>
      <c r="U40" s="152">
        <v>0</v>
      </c>
      <c r="V40" s="152">
        <f t="shared" si="13"/>
        <v>0</v>
      </c>
      <c r="W40" s="152"/>
      <c r="X40" s="152" t="s">
        <v>145</v>
      </c>
      <c r="Y40" s="152" t="s">
        <v>127</v>
      </c>
      <c r="Z40" s="142"/>
      <c r="AA40" s="142"/>
      <c r="AB40" s="142"/>
      <c r="AC40" s="142"/>
      <c r="AD40" s="142"/>
      <c r="AE40" s="142"/>
      <c r="AF40" s="142"/>
      <c r="AG40" s="142" t="s">
        <v>146</v>
      </c>
      <c r="AH40" s="142"/>
    </row>
    <row r="41" spans="1:34" ht="22.5" outlineLevel="1" x14ac:dyDescent="0.2">
      <c r="A41" s="168">
        <v>24</v>
      </c>
      <c r="B41" s="169" t="s">
        <v>462</v>
      </c>
      <c r="C41" s="176" t="s">
        <v>463</v>
      </c>
      <c r="D41" s="170" t="s">
        <v>153</v>
      </c>
      <c r="E41" s="171">
        <v>2</v>
      </c>
      <c r="F41" s="172"/>
      <c r="G41" s="173">
        <f t="shared" si="7"/>
        <v>0</v>
      </c>
      <c r="H41" s="172">
        <v>0</v>
      </c>
      <c r="I41" s="173">
        <f t="shared" si="8"/>
        <v>0</v>
      </c>
      <c r="J41" s="172">
        <v>2748</v>
      </c>
      <c r="K41" s="173">
        <f t="shared" si="9"/>
        <v>5496</v>
      </c>
      <c r="L41" s="173">
        <v>21</v>
      </c>
      <c r="M41" s="173">
        <f t="shared" si="10"/>
        <v>0</v>
      </c>
      <c r="N41" s="171">
        <v>0</v>
      </c>
      <c r="O41" s="171">
        <f t="shared" si="11"/>
        <v>0</v>
      </c>
      <c r="P41" s="171">
        <v>0</v>
      </c>
      <c r="Q41" s="171">
        <f t="shared" si="12"/>
        <v>0</v>
      </c>
      <c r="R41" s="173"/>
      <c r="S41" s="173" t="s">
        <v>144</v>
      </c>
      <c r="T41" s="174" t="s">
        <v>125</v>
      </c>
      <c r="U41" s="152">
        <v>0</v>
      </c>
      <c r="V41" s="152">
        <f t="shared" si="13"/>
        <v>0</v>
      </c>
      <c r="W41" s="152"/>
      <c r="X41" s="152" t="s">
        <v>145</v>
      </c>
      <c r="Y41" s="152" t="s">
        <v>127</v>
      </c>
      <c r="Z41" s="142"/>
      <c r="AA41" s="142"/>
      <c r="AB41" s="142"/>
      <c r="AC41" s="142"/>
      <c r="AD41" s="142"/>
      <c r="AE41" s="142"/>
      <c r="AF41" s="142"/>
      <c r="AG41" s="142" t="s">
        <v>146</v>
      </c>
      <c r="AH41" s="142"/>
    </row>
    <row r="42" spans="1:34" ht="22.5" outlineLevel="1" x14ac:dyDescent="0.2">
      <c r="A42" s="168">
        <v>25</v>
      </c>
      <c r="B42" s="169" t="s">
        <v>464</v>
      </c>
      <c r="C42" s="176" t="s">
        <v>465</v>
      </c>
      <c r="D42" s="170" t="s">
        <v>153</v>
      </c>
      <c r="E42" s="171">
        <v>2</v>
      </c>
      <c r="F42" s="172"/>
      <c r="G42" s="173">
        <f t="shared" si="7"/>
        <v>0</v>
      </c>
      <c r="H42" s="172">
        <v>0</v>
      </c>
      <c r="I42" s="173">
        <f t="shared" si="8"/>
        <v>0</v>
      </c>
      <c r="J42" s="172">
        <v>6500</v>
      </c>
      <c r="K42" s="173">
        <f t="shared" si="9"/>
        <v>13000</v>
      </c>
      <c r="L42" s="173">
        <v>21</v>
      </c>
      <c r="M42" s="173">
        <f t="shared" si="10"/>
        <v>0</v>
      </c>
      <c r="N42" s="171">
        <v>0</v>
      </c>
      <c r="O42" s="171">
        <f t="shared" si="11"/>
        <v>0</v>
      </c>
      <c r="P42" s="171">
        <v>0</v>
      </c>
      <c r="Q42" s="171">
        <f t="shared" si="12"/>
        <v>0</v>
      </c>
      <c r="R42" s="173"/>
      <c r="S42" s="173" t="s">
        <v>144</v>
      </c>
      <c r="T42" s="174" t="s">
        <v>125</v>
      </c>
      <c r="U42" s="152">
        <v>0</v>
      </c>
      <c r="V42" s="152">
        <f t="shared" si="13"/>
        <v>0</v>
      </c>
      <c r="W42" s="152"/>
      <c r="X42" s="152" t="s">
        <v>145</v>
      </c>
      <c r="Y42" s="152" t="s">
        <v>127</v>
      </c>
      <c r="Z42" s="142"/>
      <c r="AA42" s="142"/>
      <c r="AB42" s="142"/>
      <c r="AC42" s="142"/>
      <c r="AD42" s="142"/>
      <c r="AE42" s="142"/>
      <c r="AF42" s="142"/>
      <c r="AG42" s="142" t="s">
        <v>146</v>
      </c>
      <c r="AH42" s="142"/>
    </row>
    <row r="43" spans="1:34" outlineLevel="1" x14ac:dyDescent="0.2">
      <c r="A43" s="161">
        <v>26</v>
      </c>
      <c r="B43" s="162" t="s">
        <v>466</v>
      </c>
      <c r="C43" s="177" t="s">
        <v>467</v>
      </c>
      <c r="D43" s="163" t="s">
        <v>182</v>
      </c>
      <c r="E43" s="164">
        <v>103.5</v>
      </c>
      <c r="F43" s="165"/>
      <c r="G43" s="166">
        <f t="shared" si="7"/>
        <v>0</v>
      </c>
      <c r="H43" s="165">
        <v>39.1</v>
      </c>
      <c r="I43" s="166">
        <f t="shared" si="8"/>
        <v>4046.85</v>
      </c>
      <c r="J43" s="165">
        <v>0</v>
      </c>
      <c r="K43" s="166">
        <f t="shared" si="9"/>
        <v>0</v>
      </c>
      <c r="L43" s="166">
        <v>21</v>
      </c>
      <c r="M43" s="166">
        <f t="shared" si="10"/>
        <v>0</v>
      </c>
      <c r="N43" s="164">
        <v>2.0000000000000001E-4</v>
      </c>
      <c r="O43" s="164">
        <f t="shared" si="11"/>
        <v>0.02</v>
      </c>
      <c r="P43" s="164">
        <v>0</v>
      </c>
      <c r="Q43" s="164">
        <f t="shared" si="12"/>
        <v>0</v>
      </c>
      <c r="R43" s="166" t="s">
        <v>233</v>
      </c>
      <c r="S43" s="166" t="s">
        <v>124</v>
      </c>
      <c r="T43" s="167" t="s">
        <v>163</v>
      </c>
      <c r="U43" s="152">
        <v>0</v>
      </c>
      <c r="V43" s="152">
        <f t="shared" si="13"/>
        <v>0</v>
      </c>
      <c r="W43" s="152"/>
      <c r="X43" s="152" t="s">
        <v>227</v>
      </c>
      <c r="Y43" s="152" t="s">
        <v>127</v>
      </c>
      <c r="Z43" s="142"/>
      <c r="AA43" s="142"/>
      <c r="AB43" s="142"/>
      <c r="AC43" s="142"/>
      <c r="AD43" s="142"/>
      <c r="AE43" s="142"/>
      <c r="AF43" s="142"/>
      <c r="AG43" s="142" t="s">
        <v>228</v>
      </c>
      <c r="AH43" s="142"/>
    </row>
    <row r="44" spans="1:34" outlineLevel="2" x14ac:dyDescent="0.2">
      <c r="A44" s="149"/>
      <c r="B44" s="150"/>
      <c r="C44" s="185" t="s">
        <v>468</v>
      </c>
      <c r="D44" s="181"/>
      <c r="E44" s="182">
        <v>103.5</v>
      </c>
      <c r="F44" s="152"/>
      <c r="G44" s="152"/>
      <c r="H44" s="152"/>
      <c r="I44" s="152"/>
      <c r="J44" s="152"/>
      <c r="K44" s="152"/>
      <c r="L44" s="152"/>
      <c r="M44" s="152"/>
      <c r="N44" s="151"/>
      <c r="O44" s="151"/>
      <c r="P44" s="151"/>
      <c r="Q44" s="151"/>
      <c r="R44" s="152"/>
      <c r="S44" s="152"/>
      <c r="T44" s="152"/>
      <c r="U44" s="152"/>
      <c r="V44" s="152"/>
      <c r="W44" s="152"/>
      <c r="X44" s="152"/>
      <c r="Y44" s="152"/>
      <c r="Z44" s="142"/>
      <c r="AA44" s="142"/>
      <c r="AB44" s="142"/>
      <c r="AC44" s="142"/>
      <c r="AD44" s="142"/>
      <c r="AE44" s="142"/>
      <c r="AF44" s="142"/>
      <c r="AG44" s="142" t="s">
        <v>167</v>
      </c>
      <c r="AH44" s="142">
        <v>0</v>
      </c>
    </row>
    <row r="45" spans="1:34" x14ac:dyDescent="0.2">
      <c r="A45" s="154" t="s">
        <v>119</v>
      </c>
      <c r="B45" s="155" t="s">
        <v>71</v>
      </c>
      <c r="C45" s="175" t="s">
        <v>72</v>
      </c>
      <c r="D45" s="156"/>
      <c r="E45" s="157"/>
      <c r="F45" s="158"/>
      <c r="G45" s="158">
        <f>SUMIF(AG46:AG47,"&lt;&gt;NOR",G46:G47)</f>
        <v>0</v>
      </c>
      <c r="H45" s="158"/>
      <c r="I45" s="158">
        <f>SUM(I46:I47)</f>
        <v>3694.83</v>
      </c>
      <c r="J45" s="158"/>
      <c r="K45" s="158">
        <f>SUM(K46:K47)</f>
        <v>2868.87</v>
      </c>
      <c r="L45" s="158"/>
      <c r="M45" s="158">
        <f>SUM(M46:M47)</f>
        <v>0</v>
      </c>
      <c r="N45" s="157"/>
      <c r="O45" s="157">
        <f>SUM(O46:O47)</f>
        <v>8.43</v>
      </c>
      <c r="P45" s="157"/>
      <c r="Q45" s="157">
        <f>SUM(Q46:Q47)</f>
        <v>0</v>
      </c>
      <c r="R45" s="158"/>
      <c r="S45" s="158"/>
      <c r="T45" s="159"/>
      <c r="U45" s="153"/>
      <c r="V45" s="153">
        <f>SUM(V46:V47)</f>
        <v>6.44</v>
      </c>
      <c r="W45" s="153"/>
      <c r="X45" s="153"/>
      <c r="Y45" s="153"/>
      <c r="AG45" t="s">
        <v>120</v>
      </c>
    </row>
    <row r="46" spans="1:34" outlineLevel="1" x14ac:dyDescent="0.2">
      <c r="A46" s="161">
        <v>27</v>
      </c>
      <c r="B46" s="162" t="s">
        <v>469</v>
      </c>
      <c r="C46" s="177" t="s">
        <v>470</v>
      </c>
      <c r="D46" s="163" t="s">
        <v>162</v>
      </c>
      <c r="E46" s="164">
        <v>4.95</v>
      </c>
      <c r="F46" s="165"/>
      <c r="G46" s="166">
        <f>ROUND(E46*F46,2)</f>
        <v>0</v>
      </c>
      <c r="H46" s="165">
        <v>746.43</v>
      </c>
      <c r="I46" s="166">
        <f>ROUND(E46*H46,2)</f>
        <v>3694.83</v>
      </c>
      <c r="J46" s="165">
        <v>579.57000000000005</v>
      </c>
      <c r="K46" s="166">
        <f>ROUND(E46*J46,2)</f>
        <v>2868.87</v>
      </c>
      <c r="L46" s="166">
        <v>21</v>
      </c>
      <c r="M46" s="166">
        <f>G46*(1+L46/100)</f>
        <v>0</v>
      </c>
      <c r="N46" s="164">
        <v>1.7034</v>
      </c>
      <c r="O46" s="164">
        <f>ROUND(E46*N46,2)</f>
        <v>8.43</v>
      </c>
      <c r="P46" s="164">
        <v>0</v>
      </c>
      <c r="Q46" s="164">
        <f>ROUND(E46*P46,2)</f>
        <v>0</v>
      </c>
      <c r="R46" s="166"/>
      <c r="S46" s="166" t="s">
        <v>124</v>
      </c>
      <c r="T46" s="167" t="s">
        <v>163</v>
      </c>
      <c r="U46" s="152">
        <v>1.3</v>
      </c>
      <c r="V46" s="152">
        <f>ROUND(E46*U46,2)</f>
        <v>6.44</v>
      </c>
      <c r="W46" s="152"/>
      <c r="X46" s="152" t="s">
        <v>145</v>
      </c>
      <c r="Y46" s="152" t="s">
        <v>127</v>
      </c>
      <c r="Z46" s="142"/>
      <c r="AA46" s="142"/>
      <c r="AB46" s="142"/>
      <c r="AC46" s="142"/>
      <c r="AD46" s="142"/>
      <c r="AE46" s="142"/>
      <c r="AF46" s="142"/>
      <c r="AG46" s="142" t="s">
        <v>146</v>
      </c>
      <c r="AH46" s="142"/>
    </row>
    <row r="47" spans="1:34" outlineLevel="2" x14ac:dyDescent="0.2">
      <c r="A47" s="149"/>
      <c r="B47" s="150"/>
      <c r="C47" s="185" t="s">
        <v>471</v>
      </c>
      <c r="D47" s="181"/>
      <c r="E47" s="182">
        <v>4.95</v>
      </c>
      <c r="F47" s="152"/>
      <c r="G47" s="152"/>
      <c r="H47" s="152"/>
      <c r="I47" s="152"/>
      <c r="J47" s="152"/>
      <c r="K47" s="152"/>
      <c r="L47" s="152"/>
      <c r="M47" s="152"/>
      <c r="N47" s="151"/>
      <c r="O47" s="151"/>
      <c r="P47" s="151"/>
      <c r="Q47" s="151"/>
      <c r="R47" s="152"/>
      <c r="S47" s="152"/>
      <c r="T47" s="152"/>
      <c r="U47" s="152"/>
      <c r="V47" s="152"/>
      <c r="W47" s="152"/>
      <c r="X47" s="152"/>
      <c r="Y47" s="152"/>
      <c r="Z47" s="142"/>
      <c r="AA47" s="142"/>
      <c r="AB47" s="142"/>
      <c r="AC47" s="142"/>
      <c r="AD47" s="142"/>
      <c r="AE47" s="142"/>
      <c r="AF47" s="142"/>
      <c r="AG47" s="142" t="s">
        <v>167</v>
      </c>
      <c r="AH47" s="142">
        <v>0</v>
      </c>
    </row>
    <row r="48" spans="1:34" x14ac:dyDescent="0.2">
      <c r="A48" s="154" t="s">
        <v>119</v>
      </c>
      <c r="B48" s="155" t="s">
        <v>75</v>
      </c>
      <c r="C48" s="175" t="s">
        <v>76</v>
      </c>
      <c r="D48" s="156"/>
      <c r="E48" s="157"/>
      <c r="F48" s="158"/>
      <c r="G48" s="158">
        <f>SUMIF(AG49:AG67,"&lt;&gt;NOR",G49:G67)</f>
        <v>0</v>
      </c>
      <c r="H48" s="158"/>
      <c r="I48" s="158">
        <f>SUM(I49:I67)</f>
        <v>108948.48000000001</v>
      </c>
      <c r="J48" s="158"/>
      <c r="K48" s="158">
        <f>SUM(K49:K67)</f>
        <v>18798.52</v>
      </c>
      <c r="L48" s="158"/>
      <c r="M48" s="158">
        <f>SUM(M49:M67)</f>
        <v>0</v>
      </c>
      <c r="N48" s="157"/>
      <c r="O48" s="157">
        <f>SUM(O49:O67)</f>
        <v>5.3800000000000008</v>
      </c>
      <c r="P48" s="157"/>
      <c r="Q48" s="157">
        <f>SUM(Q49:Q67)</f>
        <v>0</v>
      </c>
      <c r="R48" s="158"/>
      <c r="S48" s="158"/>
      <c r="T48" s="159"/>
      <c r="U48" s="153"/>
      <c r="V48" s="153">
        <f>SUM(V49:V67)</f>
        <v>27</v>
      </c>
      <c r="W48" s="153"/>
      <c r="X48" s="153"/>
      <c r="Y48" s="153"/>
      <c r="AG48" t="s">
        <v>120</v>
      </c>
    </row>
    <row r="49" spans="1:34" outlineLevel="1" x14ac:dyDescent="0.2">
      <c r="A49" s="168">
        <v>28</v>
      </c>
      <c r="B49" s="169" t="s">
        <v>472</v>
      </c>
      <c r="C49" s="176" t="s">
        <v>473</v>
      </c>
      <c r="D49" s="170" t="s">
        <v>153</v>
      </c>
      <c r="E49" s="171">
        <v>2</v>
      </c>
      <c r="F49" s="172"/>
      <c r="G49" s="173">
        <f t="shared" ref="G49:G58" si="14">ROUND(E49*F49,2)</f>
        <v>0</v>
      </c>
      <c r="H49" s="172">
        <v>311.08999999999997</v>
      </c>
      <c r="I49" s="173">
        <f t="shared" ref="I49:I58" si="15">ROUND(E49*H49,2)</f>
        <v>622.17999999999995</v>
      </c>
      <c r="J49" s="172">
        <v>400.91</v>
      </c>
      <c r="K49" s="173">
        <f t="shared" ref="K49:K58" si="16">ROUND(E49*J49,2)</f>
        <v>801.82</v>
      </c>
      <c r="L49" s="173">
        <v>21</v>
      </c>
      <c r="M49" s="173">
        <f t="shared" ref="M49:M58" si="17">G49*(1+L49/100)</f>
        <v>0</v>
      </c>
      <c r="N49" s="171">
        <v>6.6E-3</v>
      </c>
      <c r="O49" s="171">
        <f t="shared" ref="O49:O58" si="18">ROUND(E49*N49,2)</f>
        <v>0.01</v>
      </c>
      <c r="P49" s="171">
        <v>0</v>
      </c>
      <c r="Q49" s="171">
        <f t="shared" ref="Q49:Q58" si="19">ROUND(E49*P49,2)</f>
        <v>0</v>
      </c>
      <c r="R49" s="173"/>
      <c r="S49" s="173" t="s">
        <v>124</v>
      </c>
      <c r="T49" s="174" t="s">
        <v>163</v>
      </c>
      <c r="U49" s="152">
        <v>0.56000000000000005</v>
      </c>
      <c r="V49" s="152">
        <f t="shared" ref="V49:V58" si="20">ROUND(E49*U49,2)</f>
        <v>1.1200000000000001</v>
      </c>
      <c r="W49" s="152"/>
      <c r="X49" s="152" t="s">
        <v>145</v>
      </c>
      <c r="Y49" s="152" t="s">
        <v>127</v>
      </c>
      <c r="Z49" s="142"/>
      <c r="AA49" s="142"/>
      <c r="AB49" s="142"/>
      <c r="AC49" s="142"/>
      <c r="AD49" s="142"/>
      <c r="AE49" s="142"/>
      <c r="AF49" s="142"/>
      <c r="AG49" s="142" t="s">
        <v>146</v>
      </c>
      <c r="AH49" s="142"/>
    </row>
    <row r="50" spans="1:34" ht="22.5" outlineLevel="1" x14ac:dyDescent="0.2">
      <c r="A50" s="168">
        <v>29</v>
      </c>
      <c r="B50" s="169" t="s">
        <v>474</v>
      </c>
      <c r="C50" s="176" t="s">
        <v>475</v>
      </c>
      <c r="D50" s="170" t="s">
        <v>196</v>
      </c>
      <c r="E50" s="171">
        <v>55</v>
      </c>
      <c r="F50" s="172"/>
      <c r="G50" s="173">
        <f t="shared" si="14"/>
        <v>0</v>
      </c>
      <c r="H50" s="172">
        <v>0.33</v>
      </c>
      <c r="I50" s="173">
        <f t="shared" si="15"/>
        <v>18.149999999999999</v>
      </c>
      <c r="J50" s="172">
        <v>56.37</v>
      </c>
      <c r="K50" s="173">
        <f t="shared" si="16"/>
        <v>3100.35</v>
      </c>
      <c r="L50" s="173">
        <v>21</v>
      </c>
      <c r="M50" s="173">
        <f t="shared" si="17"/>
        <v>0</v>
      </c>
      <c r="N50" s="171">
        <v>1.0000000000000001E-5</v>
      </c>
      <c r="O50" s="171">
        <f t="shared" si="18"/>
        <v>0</v>
      </c>
      <c r="P50" s="171">
        <v>0</v>
      </c>
      <c r="Q50" s="171">
        <f t="shared" si="19"/>
        <v>0</v>
      </c>
      <c r="R50" s="173"/>
      <c r="S50" s="173" t="s">
        <v>124</v>
      </c>
      <c r="T50" s="174" t="s">
        <v>163</v>
      </c>
      <c r="U50" s="152">
        <v>0.1</v>
      </c>
      <c r="V50" s="152">
        <f t="shared" si="20"/>
        <v>5.5</v>
      </c>
      <c r="W50" s="152"/>
      <c r="X50" s="152" t="s">
        <v>145</v>
      </c>
      <c r="Y50" s="152" t="s">
        <v>127</v>
      </c>
      <c r="Z50" s="142"/>
      <c r="AA50" s="142"/>
      <c r="AB50" s="142"/>
      <c r="AC50" s="142"/>
      <c r="AD50" s="142"/>
      <c r="AE50" s="142"/>
      <c r="AF50" s="142"/>
      <c r="AG50" s="142" t="s">
        <v>146</v>
      </c>
      <c r="AH50" s="142"/>
    </row>
    <row r="51" spans="1:34" outlineLevel="1" x14ac:dyDescent="0.2">
      <c r="A51" s="168">
        <v>30</v>
      </c>
      <c r="B51" s="169" t="s">
        <v>476</v>
      </c>
      <c r="C51" s="176" t="s">
        <v>477</v>
      </c>
      <c r="D51" s="170" t="s">
        <v>153</v>
      </c>
      <c r="E51" s="171">
        <v>10</v>
      </c>
      <c r="F51" s="172"/>
      <c r="G51" s="173">
        <f t="shared" si="14"/>
        <v>0</v>
      </c>
      <c r="H51" s="172">
        <v>1.53</v>
      </c>
      <c r="I51" s="173">
        <f t="shared" si="15"/>
        <v>15.3</v>
      </c>
      <c r="J51" s="172">
        <v>206.97</v>
      </c>
      <c r="K51" s="173">
        <f t="shared" si="16"/>
        <v>2069.6999999999998</v>
      </c>
      <c r="L51" s="173">
        <v>21</v>
      </c>
      <c r="M51" s="173">
        <f t="shared" si="17"/>
        <v>0</v>
      </c>
      <c r="N51" s="171">
        <v>4.0000000000000003E-5</v>
      </c>
      <c r="O51" s="171">
        <f t="shared" si="18"/>
        <v>0</v>
      </c>
      <c r="P51" s="171">
        <v>0</v>
      </c>
      <c r="Q51" s="171">
        <f t="shared" si="19"/>
        <v>0</v>
      </c>
      <c r="R51" s="173"/>
      <c r="S51" s="173" t="s">
        <v>124</v>
      </c>
      <c r="T51" s="174" t="s">
        <v>163</v>
      </c>
      <c r="U51" s="152">
        <v>0.38</v>
      </c>
      <c r="V51" s="152">
        <f t="shared" si="20"/>
        <v>3.8</v>
      </c>
      <c r="W51" s="152"/>
      <c r="X51" s="152" t="s">
        <v>145</v>
      </c>
      <c r="Y51" s="152" t="s">
        <v>127</v>
      </c>
      <c r="Z51" s="142"/>
      <c r="AA51" s="142"/>
      <c r="AB51" s="142"/>
      <c r="AC51" s="142"/>
      <c r="AD51" s="142"/>
      <c r="AE51" s="142"/>
      <c r="AF51" s="142"/>
      <c r="AG51" s="142" t="s">
        <v>146</v>
      </c>
      <c r="AH51" s="142"/>
    </row>
    <row r="52" spans="1:34" outlineLevel="1" x14ac:dyDescent="0.2">
      <c r="A52" s="168">
        <v>31</v>
      </c>
      <c r="B52" s="169" t="s">
        <v>478</v>
      </c>
      <c r="C52" s="176" t="s">
        <v>479</v>
      </c>
      <c r="D52" s="170" t="s">
        <v>196</v>
      </c>
      <c r="E52" s="171">
        <v>55</v>
      </c>
      <c r="F52" s="172"/>
      <c r="G52" s="173">
        <f t="shared" si="14"/>
        <v>0</v>
      </c>
      <c r="H52" s="172">
        <v>4.53</v>
      </c>
      <c r="I52" s="173">
        <f t="shared" si="15"/>
        <v>249.15</v>
      </c>
      <c r="J52" s="172">
        <v>44.57</v>
      </c>
      <c r="K52" s="173">
        <f t="shared" si="16"/>
        <v>2451.35</v>
      </c>
      <c r="L52" s="173">
        <v>21</v>
      </c>
      <c r="M52" s="173">
        <f t="shared" si="17"/>
        <v>0</v>
      </c>
      <c r="N52" s="171">
        <v>0</v>
      </c>
      <c r="O52" s="171">
        <f t="shared" si="18"/>
        <v>0</v>
      </c>
      <c r="P52" s="171">
        <v>0</v>
      </c>
      <c r="Q52" s="171">
        <f t="shared" si="19"/>
        <v>0</v>
      </c>
      <c r="R52" s="173"/>
      <c r="S52" s="173" t="s">
        <v>124</v>
      </c>
      <c r="T52" s="174" t="s">
        <v>163</v>
      </c>
      <c r="U52" s="152">
        <v>7.9000000000000001E-2</v>
      </c>
      <c r="V52" s="152">
        <f t="shared" si="20"/>
        <v>4.3499999999999996</v>
      </c>
      <c r="W52" s="152"/>
      <c r="X52" s="152" t="s">
        <v>145</v>
      </c>
      <c r="Y52" s="152" t="s">
        <v>127</v>
      </c>
      <c r="Z52" s="142"/>
      <c r="AA52" s="142"/>
      <c r="AB52" s="142"/>
      <c r="AC52" s="142"/>
      <c r="AD52" s="142"/>
      <c r="AE52" s="142"/>
      <c r="AF52" s="142"/>
      <c r="AG52" s="142" t="s">
        <v>146</v>
      </c>
      <c r="AH52" s="142"/>
    </row>
    <row r="53" spans="1:34" ht="22.5" outlineLevel="1" x14ac:dyDescent="0.2">
      <c r="A53" s="168">
        <v>32</v>
      </c>
      <c r="B53" s="169" t="s">
        <v>480</v>
      </c>
      <c r="C53" s="176" t="s">
        <v>481</v>
      </c>
      <c r="D53" s="170" t="s">
        <v>153</v>
      </c>
      <c r="E53" s="171">
        <v>2</v>
      </c>
      <c r="F53" s="172"/>
      <c r="G53" s="173">
        <f t="shared" si="14"/>
        <v>0</v>
      </c>
      <c r="H53" s="172">
        <v>0</v>
      </c>
      <c r="I53" s="173">
        <f t="shared" si="15"/>
        <v>0</v>
      </c>
      <c r="J53" s="172">
        <v>830</v>
      </c>
      <c r="K53" s="173">
        <f t="shared" si="16"/>
        <v>1660</v>
      </c>
      <c r="L53" s="173">
        <v>21</v>
      </c>
      <c r="M53" s="173">
        <f t="shared" si="17"/>
        <v>0</v>
      </c>
      <c r="N53" s="171">
        <v>0</v>
      </c>
      <c r="O53" s="171">
        <f t="shared" si="18"/>
        <v>0</v>
      </c>
      <c r="P53" s="171">
        <v>0</v>
      </c>
      <c r="Q53" s="171">
        <f t="shared" si="19"/>
        <v>0</v>
      </c>
      <c r="R53" s="173"/>
      <c r="S53" s="173" t="s">
        <v>124</v>
      </c>
      <c r="T53" s="174" t="s">
        <v>163</v>
      </c>
      <c r="U53" s="152">
        <v>0.94599999999999995</v>
      </c>
      <c r="V53" s="152">
        <f t="shared" si="20"/>
        <v>1.89</v>
      </c>
      <c r="W53" s="152"/>
      <c r="X53" s="152" t="s">
        <v>145</v>
      </c>
      <c r="Y53" s="152" t="s">
        <v>127</v>
      </c>
      <c r="Z53" s="142"/>
      <c r="AA53" s="142"/>
      <c r="AB53" s="142"/>
      <c r="AC53" s="142"/>
      <c r="AD53" s="142"/>
      <c r="AE53" s="142"/>
      <c r="AF53" s="142"/>
      <c r="AG53" s="142" t="s">
        <v>146</v>
      </c>
      <c r="AH53" s="142"/>
    </row>
    <row r="54" spans="1:34" ht="22.5" outlineLevel="1" x14ac:dyDescent="0.2">
      <c r="A54" s="168">
        <v>33</v>
      </c>
      <c r="B54" s="169" t="s">
        <v>482</v>
      </c>
      <c r="C54" s="176" t="s">
        <v>483</v>
      </c>
      <c r="D54" s="170" t="s">
        <v>153</v>
      </c>
      <c r="E54" s="171">
        <v>2</v>
      </c>
      <c r="F54" s="172"/>
      <c r="G54" s="173">
        <f t="shared" si="14"/>
        <v>0</v>
      </c>
      <c r="H54" s="172">
        <v>0</v>
      </c>
      <c r="I54" s="173">
        <f t="shared" si="15"/>
        <v>0</v>
      </c>
      <c r="J54" s="172">
        <v>721</v>
      </c>
      <c r="K54" s="173">
        <f t="shared" si="16"/>
        <v>1442</v>
      </c>
      <c r="L54" s="173">
        <v>21</v>
      </c>
      <c r="M54" s="173">
        <f t="shared" si="17"/>
        <v>0</v>
      </c>
      <c r="N54" s="171">
        <v>0</v>
      </c>
      <c r="O54" s="171">
        <f t="shared" si="18"/>
        <v>0</v>
      </c>
      <c r="P54" s="171">
        <v>0</v>
      </c>
      <c r="Q54" s="171">
        <f t="shared" si="19"/>
        <v>0</v>
      </c>
      <c r="R54" s="173"/>
      <c r="S54" s="173" t="s">
        <v>124</v>
      </c>
      <c r="T54" s="174" t="s">
        <v>163</v>
      </c>
      <c r="U54" s="152">
        <v>0.9</v>
      </c>
      <c r="V54" s="152">
        <f t="shared" si="20"/>
        <v>1.8</v>
      </c>
      <c r="W54" s="152"/>
      <c r="X54" s="152" t="s">
        <v>145</v>
      </c>
      <c r="Y54" s="152" t="s">
        <v>127</v>
      </c>
      <c r="Z54" s="142"/>
      <c r="AA54" s="142"/>
      <c r="AB54" s="142"/>
      <c r="AC54" s="142"/>
      <c r="AD54" s="142"/>
      <c r="AE54" s="142"/>
      <c r="AF54" s="142"/>
      <c r="AG54" s="142" t="s">
        <v>146</v>
      </c>
      <c r="AH54" s="142"/>
    </row>
    <row r="55" spans="1:34" ht="22.5" outlineLevel="1" x14ac:dyDescent="0.2">
      <c r="A55" s="168">
        <v>34</v>
      </c>
      <c r="B55" s="169" t="s">
        <v>484</v>
      </c>
      <c r="C55" s="176" t="s">
        <v>485</v>
      </c>
      <c r="D55" s="170" t="s">
        <v>153</v>
      </c>
      <c r="E55" s="171">
        <v>2</v>
      </c>
      <c r="F55" s="172"/>
      <c r="G55" s="173">
        <f t="shared" si="14"/>
        <v>0</v>
      </c>
      <c r="H55" s="172">
        <v>0</v>
      </c>
      <c r="I55" s="173">
        <f t="shared" si="15"/>
        <v>0</v>
      </c>
      <c r="J55" s="172">
        <v>2130</v>
      </c>
      <c r="K55" s="173">
        <f t="shared" si="16"/>
        <v>4260</v>
      </c>
      <c r="L55" s="173">
        <v>21</v>
      </c>
      <c r="M55" s="173">
        <f t="shared" si="17"/>
        <v>0</v>
      </c>
      <c r="N55" s="171">
        <v>0</v>
      </c>
      <c r="O55" s="171">
        <f t="shared" si="18"/>
        <v>0</v>
      </c>
      <c r="P55" s="171">
        <v>0</v>
      </c>
      <c r="Q55" s="171">
        <f t="shared" si="19"/>
        <v>0</v>
      </c>
      <c r="R55" s="173"/>
      <c r="S55" s="173" t="s">
        <v>124</v>
      </c>
      <c r="T55" s="174" t="s">
        <v>163</v>
      </c>
      <c r="U55" s="152">
        <v>1.752</v>
      </c>
      <c r="V55" s="152">
        <f t="shared" si="20"/>
        <v>3.5</v>
      </c>
      <c r="W55" s="152"/>
      <c r="X55" s="152" t="s">
        <v>145</v>
      </c>
      <c r="Y55" s="152" t="s">
        <v>127</v>
      </c>
      <c r="Z55" s="142"/>
      <c r="AA55" s="142"/>
      <c r="AB55" s="142"/>
      <c r="AC55" s="142"/>
      <c r="AD55" s="142"/>
      <c r="AE55" s="142"/>
      <c r="AF55" s="142"/>
      <c r="AG55" s="142" t="s">
        <v>146</v>
      </c>
      <c r="AH55" s="142"/>
    </row>
    <row r="56" spans="1:34" outlineLevel="1" x14ac:dyDescent="0.2">
      <c r="A56" s="168">
        <v>35</v>
      </c>
      <c r="B56" s="169" t="s">
        <v>486</v>
      </c>
      <c r="C56" s="176" t="s">
        <v>487</v>
      </c>
      <c r="D56" s="170" t="s">
        <v>153</v>
      </c>
      <c r="E56" s="171">
        <v>2</v>
      </c>
      <c r="F56" s="172"/>
      <c r="G56" s="173">
        <f t="shared" si="14"/>
        <v>0</v>
      </c>
      <c r="H56" s="172">
        <v>9.4499999999999993</v>
      </c>
      <c r="I56" s="173">
        <f t="shared" si="15"/>
        <v>18.899999999999999</v>
      </c>
      <c r="J56" s="172">
        <v>1153.55</v>
      </c>
      <c r="K56" s="173">
        <f t="shared" si="16"/>
        <v>2307.1</v>
      </c>
      <c r="L56" s="173">
        <v>21</v>
      </c>
      <c r="M56" s="173">
        <f t="shared" si="17"/>
        <v>0</v>
      </c>
      <c r="N56" s="171">
        <v>7.0200000000000002E-3</v>
      </c>
      <c r="O56" s="171">
        <f t="shared" si="18"/>
        <v>0.01</v>
      </c>
      <c r="P56" s="171">
        <v>0</v>
      </c>
      <c r="Q56" s="171">
        <f t="shared" si="19"/>
        <v>0</v>
      </c>
      <c r="R56" s="173"/>
      <c r="S56" s="173" t="s">
        <v>124</v>
      </c>
      <c r="T56" s="174" t="s">
        <v>163</v>
      </c>
      <c r="U56" s="152">
        <v>1.694</v>
      </c>
      <c r="V56" s="152">
        <f t="shared" si="20"/>
        <v>3.39</v>
      </c>
      <c r="W56" s="152"/>
      <c r="X56" s="152" t="s">
        <v>145</v>
      </c>
      <c r="Y56" s="152" t="s">
        <v>127</v>
      </c>
      <c r="Z56" s="142"/>
      <c r="AA56" s="142"/>
      <c r="AB56" s="142"/>
      <c r="AC56" s="142"/>
      <c r="AD56" s="142"/>
      <c r="AE56" s="142"/>
      <c r="AF56" s="142"/>
      <c r="AG56" s="142" t="s">
        <v>146</v>
      </c>
      <c r="AH56" s="142"/>
    </row>
    <row r="57" spans="1:34" ht="22.5" outlineLevel="1" x14ac:dyDescent="0.2">
      <c r="A57" s="168">
        <v>36</v>
      </c>
      <c r="B57" s="169" t="s">
        <v>488</v>
      </c>
      <c r="C57" s="176" t="s">
        <v>489</v>
      </c>
      <c r="D57" s="170" t="s">
        <v>196</v>
      </c>
      <c r="E57" s="171">
        <v>55</v>
      </c>
      <c r="F57" s="172"/>
      <c r="G57" s="173">
        <f t="shared" si="14"/>
        <v>0</v>
      </c>
      <c r="H57" s="172">
        <v>7.26</v>
      </c>
      <c r="I57" s="173">
        <f t="shared" si="15"/>
        <v>399.3</v>
      </c>
      <c r="J57" s="172">
        <v>12.84</v>
      </c>
      <c r="K57" s="173">
        <f t="shared" si="16"/>
        <v>706.2</v>
      </c>
      <c r="L57" s="173">
        <v>21</v>
      </c>
      <c r="M57" s="173">
        <f t="shared" si="17"/>
        <v>0</v>
      </c>
      <c r="N57" s="171">
        <v>6.0000000000000002E-5</v>
      </c>
      <c r="O57" s="171">
        <f t="shared" si="18"/>
        <v>0</v>
      </c>
      <c r="P57" s="171">
        <v>0</v>
      </c>
      <c r="Q57" s="171">
        <f t="shared" si="19"/>
        <v>0</v>
      </c>
      <c r="R57" s="173"/>
      <c r="S57" s="173" t="s">
        <v>124</v>
      </c>
      <c r="T57" s="174" t="s">
        <v>163</v>
      </c>
      <c r="U57" s="152">
        <v>0.03</v>
      </c>
      <c r="V57" s="152">
        <f t="shared" si="20"/>
        <v>1.65</v>
      </c>
      <c r="W57" s="152"/>
      <c r="X57" s="152" t="s">
        <v>145</v>
      </c>
      <c r="Y57" s="152" t="s">
        <v>127</v>
      </c>
      <c r="Z57" s="142"/>
      <c r="AA57" s="142"/>
      <c r="AB57" s="142"/>
      <c r="AC57" s="142"/>
      <c r="AD57" s="142"/>
      <c r="AE57" s="142"/>
      <c r="AF57" s="142"/>
      <c r="AG57" s="142" t="s">
        <v>146</v>
      </c>
      <c r="AH57" s="142"/>
    </row>
    <row r="58" spans="1:34" outlineLevel="1" x14ac:dyDescent="0.2">
      <c r="A58" s="161">
        <v>37</v>
      </c>
      <c r="B58" s="162" t="s">
        <v>490</v>
      </c>
      <c r="C58" s="177" t="s">
        <v>491</v>
      </c>
      <c r="D58" s="163" t="s">
        <v>153</v>
      </c>
      <c r="E58" s="164">
        <v>18.7</v>
      </c>
      <c r="F58" s="165"/>
      <c r="G58" s="166">
        <f t="shared" si="14"/>
        <v>0</v>
      </c>
      <c r="H58" s="165">
        <v>2455</v>
      </c>
      <c r="I58" s="166">
        <f t="shared" si="15"/>
        <v>45908.5</v>
      </c>
      <c r="J58" s="165">
        <v>0</v>
      </c>
      <c r="K58" s="166">
        <f t="shared" si="16"/>
        <v>0</v>
      </c>
      <c r="L58" s="166">
        <v>21</v>
      </c>
      <c r="M58" s="166">
        <f t="shared" si="17"/>
        <v>0</v>
      </c>
      <c r="N58" s="164">
        <v>2.3369999999999998E-2</v>
      </c>
      <c r="O58" s="164">
        <f t="shared" si="18"/>
        <v>0.44</v>
      </c>
      <c r="P58" s="164">
        <v>0</v>
      </c>
      <c r="Q58" s="164">
        <f t="shared" si="19"/>
        <v>0</v>
      </c>
      <c r="R58" s="166" t="s">
        <v>233</v>
      </c>
      <c r="S58" s="166" t="s">
        <v>124</v>
      </c>
      <c r="T58" s="167" t="s">
        <v>163</v>
      </c>
      <c r="U58" s="152">
        <v>0</v>
      </c>
      <c r="V58" s="152">
        <f t="shared" si="20"/>
        <v>0</v>
      </c>
      <c r="W58" s="152"/>
      <c r="X58" s="152" t="s">
        <v>227</v>
      </c>
      <c r="Y58" s="152" t="s">
        <v>127</v>
      </c>
      <c r="Z58" s="142"/>
      <c r="AA58" s="142"/>
      <c r="AB58" s="142"/>
      <c r="AC58" s="142"/>
      <c r="AD58" s="142"/>
      <c r="AE58" s="142"/>
      <c r="AF58" s="142"/>
      <c r="AG58" s="142" t="s">
        <v>228</v>
      </c>
      <c r="AH58" s="142"/>
    </row>
    <row r="59" spans="1:34" outlineLevel="2" x14ac:dyDescent="0.2">
      <c r="A59" s="149"/>
      <c r="B59" s="150"/>
      <c r="C59" s="185" t="s">
        <v>492</v>
      </c>
      <c r="D59" s="181"/>
      <c r="E59" s="182">
        <v>18.7</v>
      </c>
      <c r="F59" s="152"/>
      <c r="G59" s="152"/>
      <c r="H59" s="152"/>
      <c r="I59" s="152"/>
      <c r="J59" s="152"/>
      <c r="K59" s="152"/>
      <c r="L59" s="152"/>
      <c r="M59" s="152"/>
      <c r="N59" s="151"/>
      <c r="O59" s="151"/>
      <c r="P59" s="151"/>
      <c r="Q59" s="151"/>
      <c r="R59" s="152"/>
      <c r="S59" s="152"/>
      <c r="T59" s="152"/>
      <c r="U59" s="152"/>
      <c r="V59" s="152"/>
      <c r="W59" s="152"/>
      <c r="X59" s="152"/>
      <c r="Y59" s="152"/>
      <c r="Z59" s="142"/>
      <c r="AA59" s="142"/>
      <c r="AB59" s="142"/>
      <c r="AC59" s="142"/>
      <c r="AD59" s="142"/>
      <c r="AE59" s="142"/>
      <c r="AF59" s="142"/>
      <c r="AG59" s="142" t="s">
        <v>167</v>
      </c>
      <c r="AH59" s="142">
        <v>0</v>
      </c>
    </row>
    <row r="60" spans="1:34" outlineLevel="1" x14ac:dyDescent="0.2">
      <c r="A60" s="168">
        <v>38</v>
      </c>
      <c r="B60" s="169" t="s">
        <v>493</v>
      </c>
      <c r="C60" s="176" t="s">
        <v>494</v>
      </c>
      <c r="D60" s="170" t="s">
        <v>153</v>
      </c>
      <c r="E60" s="171">
        <v>5</v>
      </c>
      <c r="F60" s="172"/>
      <c r="G60" s="173">
        <f t="shared" ref="G60:G67" si="21">ROUND(E60*F60,2)</f>
        <v>0</v>
      </c>
      <c r="H60" s="172">
        <v>1142</v>
      </c>
      <c r="I60" s="173">
        <f t="shared" ref="I60:I67" si="22">ROUND(E60*H60,2)</f>
        <v>5710</v>
      </c>
      <c r="J60" s="172">
        <v>0</v>
      </c>
      <c r="K60" s="173">
        <f t="shared" ref="K60:K67" si="23">ROUND(E60*J60,2)</f>
        <v>0</v>
      </c>
      <c r="L60" s="173">
        <v>21</v>
      </c>
      <c r="M60" s="173">
        <f t="shared" ref="M60:M67" si="24">G60*(1+L60/100)</f>
        <v>0</v>
      </c>
      <c r="N60" s="171">
        <v>3.6700000000000001E-3</v>
      </c>
      <c r="O60" s="171">
        <f t="shared" ref="O60:O67" si="25">ROUND(E60*N60,2)</f>
        <v>0.02</v>
      </c>
      <c r="P60" s="171">
        <v>0</v>
      </c>
      <c r="Q60" s="171">
        <f t="shared" ref="Q60:Q67" si="26">ROUND(E60*P60,2)</f>
        <v>0</v>
      </c>
      <c r="R60" s="173" t="s">
        <v>233</v>
      </c>
      <c r="S60" s="173" t="s">
        <v>124</v>
      </c>
      <c r="T60" s="174" t="s">
        <v>163</v>
      </c>
      <c r="U60" s="152">
        <v>0</v>
      </c>
      <c r="V60" s="152">
        <f t="shared" ref="V60:V67" si="27">ROUND(E60*U60,2)</f>
        <v>0</v>
      </c>
      <c r="W60" s="152"/>
      <c r="X60" s="152" t="s">
        <v>227</v>
      </c>
      <c r="Y60" s="152" t="s">
        <v>127</v>
      </c>
      <c r="Z60" s="142"/>
      <c r="AA60" s="142"/>
      <c r="AB60" s="142"/>
      <c r="AC60" s="142"/>
      <c r="AD60" s="142"/>
      <c r="AE60" s="142"/>
      <c r="AF60" s="142"/>
      <c r="AG60" s="142" t="s">
        <v>228</v>
      </c>
      <c r="AH60" s="142"/>
    </row>
    <row r="61" spans="1:34" outlineLevel="1" x14ac:dyDescent="0.2">
      <c r="A61" s="168">
        <v>39</v>
      </c>
      <c r="B61" s="169" t="s">
        <v>495</v>
      </c>
      <c r="C61" s="176" t="s">
        <v>496</v>
      </c>
      <c r="D61" s="170" t="s">
        <v>153</v>
      </c>
      <c r="E61" s="171">
        <v>5</v>
      </c>
      <c r="F61" s="172"/>
      <c r="G61" s="173">
        <f t="shared" si="21"/>
        <v>0</v>
      </c>
      <c r="H61" s="172">
        <v>1382</v>
      </c>
      <c r="I61" s="173">
        <f t="shared" si="22"/>
        <v>6910</v>
      </c>
      <c r="J61" s="172">
        <v>0</v>
      </c>
      <c r="K61" s="173">
        <f t="shared" si="23"/>
        <v>0</v>
      </c>
      <c r="L61" s="173">
        <v>21</v>
      </c>
      <c r="M61" s="173">
        <f t="shared" si="24"/>
        <v>0</v>
      </c>
      <c r="N61" s="171">
        <v>4.45E-3</v>
      </c>
      <c r="O61" s="171">
        <f t="shared" si="25"/>
        <v>0.02</v>
      </c>
      <c r="P61" s="171">
        <v>0</v>
      </c>
      <c r="Q61" s="171">
        <f t="shared" si="26"/>
        <v>0</v>
      </c>
      <c r="R61" s="173" t="s">
        <v>233</v>
      </c>
      <c r="S61" s="173" t="s">
        <v>124</v>
      </c>
      <c r="T61" s="174" t="s">
        <v>163</v>
      </c>
      <c r="U61" s="152">
        <v>0</v>
      </c>
      <c r="V61" s="152">
        <f t="shared" si="27"/>
        <v>0</v>
      </c>
      <c r="W61" s="152"/>
      <c r="X61" s="152" t="s">
        <v>227</v>
      </c>
      <c r="Y61" s="152" t="s">
        <v>127</v>
      </c>
      <c r="Z61" s="142"/>
      <c r="AA61" s="142"/>
      <c r="AB61" s="142"/>
      <c r="AC61" s="142"/>
      <c r="AD61" s="142"/>
      <c r="AE61" s="142"/>
      <c r="AF61" s="142"/>
      <c r="AG61" s="142" t="s">
        <v>228</v>
      </c>
      <c r="AH61" s="142"/>
    </row>
    <row r="62" spans="1:34" outlineLevel="1" x14ac:dyDescent="0.2">
      <c r="A62" s="168">
        <v>40</v>
      </c>
      <c r="B62" s="169" t="s">
        <v>497</v>
      </c>
      <c r="C62" s="176" t="s">
        <v>498</v>
      </c>
      <c r="D62" s="170" t="s">
        <v>153</v>
      </c>
      <c r="E62" s="171">
        <v>2</v>
      </c>
      <c r="F62" s="172"/>
      <c r="G62" s="173">
        <f t="shared" si="21"/>
        <v>0</v>
      </c>
      <c r="H62" s="172">
        <v>7335</v>
      </c>
      <c r="I62" s="173">
        <f t="shared" si="22"/>
        <v>14670</v>
      </c>
      <c r="J62" s="172">
        <v>0</v>
      </c>
      <c r="K62" s="173">
        <f t="shared" si="23"/>
        <v>0</v>
      </c>
      <c r="L62" s="173">
        <v>21</v>
      </c>
      <c r="M62" s="173">
        <f t="shared" si="24"/>
        <v>0</v>
      </c>
      <c r="N62" s="171">
        <v>0.16500000000000001</v>
      </c>
      <c r="O62" s="171">
        <f t="shared" si="25"/>
        <v>0.33</v>
      </c>
      <c r="P62" s="171">
        <v>0</v>
      </c>
      <c r="Q62" s="171">
        <f t="shared" si="26"/>
        <v>0</v>
      </c>
      <c r="R62" s="173" t="s">
        <v>233</v>
      </c>
      <c r="S62" s="173" t="s">
        <v>124</v>
      </c>
      <c r="T62" s="174" t="s">
        <v>163</v>
      </c>
      <c r="U62" s="152">
        <v>0</v>
      </c>
      <c r="V62" s="152">
        <f t="shared" si="27"/>
        <v>0</v>
      </c>
      <c r="W62" s="152"/>
      <c r="X62" s="152" t="s">
        <v>227</v>
      </c>
      <c r="Y62" s="152" t="s">
        <v>127</v>
      </c>
      <c r="Z62" s="142"/>
      <c r="AA62" s="142"/>
      <c r="AB62" s="142"/>
      <c r="AC62" s="142"/>
      <c r="AD62" s="142"/>
      <c r="AE62" s="142"/>
      <c r="AF62" s="142"/>
      <c r="AG62" s="142" t="s">
        <v>228</v>
      </c>
      <c r="AH62" s="142"/>
    </row>
    <row r="63" spans="1:34" outlineLevel="1" x14ac:dyDescent="0.2">
      <c r="A63" s="168">
        <v>41</v>
      </c>
      <c r="B63" s="169" t="s">
        <v>499</v>
      </c>
      <c r="C63" s="176" t="s">
        <v>500</v>
      </c>
      <c r="D63" s="170" t="s">
        <v>153</v>
      </c>
      <c r="E63" s="171">
        <v>2</v>
      </c>
      <c r="F63" s="172"/>
      <c r="G63" s="173">
        <f t="shared" si="21"/>
        <v>0</v>
      </c>
      <c r="H63" s="172">
        <v>1575</v>
      </c>
      <c r="I63" s="173">
        <f t="shared" si="22"/>
        <v>3150</v>
      </c>
      <c r="J63" s="172">
        <v>0</v>
      </c>
      <c r="K63" s="173">
        <f t="shared" si="23"/>
        <v>0</v>
      </c>
      <c r="L63" s="173">
        <v>21</v>
      </c>
      <c r="M63" s="173">
        <f t="shared" si="24"/>
        <v>0</v>
      </c>
      <c r="N63" s="171">
        <v>0.185</v>
      </c>
      <c r="O63" s="171">
        <f t="shared" si="25"/>
        <v>0.37</v>
      </c>
      <c r="P63" s="171">
        <v>0</v>
      </c>
      <c r="Q63" s="171">
        <f t="shared" si="26"/>
        <v>0</v>
      </c>
      <c r="R63" s="173" t="s">
        <v>233</v>
      </c>
      <c r="S63" s="173" t="s">
        <v>124</v>
      </c>
      <c r="T63" s="174" t="s">
        <v>163</v>
      </c>
      <c r="U63" s="152">
        <v>0</v>
      </c>
      <c r="V63" s="152">
        <f t="shared" si="27"/>
        <v>0</v>
      </c>
      <c r="W63" s="152"/>
      <c r="X63" s="152" t="s">
        <v>227</v>
      </c>
      <c r="Y63" s="152" t="s">
        <v>127</v>
      </c>
      <c r="Z63" s="142"/>
      <c r="AA63" s="142"/>
      <c r="AB63" s="142"/>
      <c r="AC63" s="142"/>
      <c r="AD63" s="142"/>
      <c r="AE63" s="142"/>
      <c r="AF63" s="142"/>
      <c r="AG63" s="142" t="s">
        <v>228</v>
      </c>
      <c r="AH63" s="142"/>
    </row>
    <row r="64" spans="1:34" outlineLevel="1" x14ac:dyDescent="0.2">
      <c r="A64" s="168">
        <v>42</v>
      </c>
      <c r="B64" s="169" t="s">
        <v>501</v>
      </c>
      <c r="C64" s="176" t="s">
        <v>502</v>
      </c>
      <c r="D64" s="170" t="s">
        <v>153</v>
      </c>
      <c r="E64" s="171">
        <v>2</v>
      </c>
      <c r="F64" s="172"/>
      <c r="G64" s="173">
        <f t="shared" si="21"/>
        <v>0</v>
      </c>
      <c r="H64" s="172">
        <v>296.5</v>
      </c>
      <c r="I64" s="173">
        <f t="shared" si="22"/>
        <v>593</v>
      </c>
      <c r="J64" s="172">
        <v>0</v>
      </c>
      <c r="K64" s="173">
        <f t="shared" si="23"/>
        <v>0</v>
      </c>
      <c r="L64" s="173">
        <v>21</v>
      </c>
      <c r="M64" s="173">
        <f t="shared" si="24"/>
        <v>0</v>
      </c>
      <c r="N64" s="171">
        <v>5.3999999999999999E-2</v>
      </c>
      <c r="O64" s="171">
        <f t="shared" si="25"/>
        <v>0.11</v>
      </c>
      <c r="P64" s="171">
        <v>0</v>
      </c>
      <c r="Q64" s="171">
        <f t="shared" si="26"/>
        <v>0</v>
      </c>
      <c r="R64" s="173" t="s">
        <v>233</v>
      </c>
      <c r="S64" s="173" t="s">
        <v>124</v>
      </c>
      <c r="T64" s="174" t="s">
        <v>163</v>
      </c>
      <c r="U64" s="152">
        <v>0</v>
      </c>
      <c r="V64" s="152">
        <f t="shared" si="27"/>
        <v>0</v>
      </c>
      <c r="W64" s="152"/>
      <c r="X64" s="152" t="s">
        <v>227</v>
      </c>
      <c r="Y64" s="152" t="s">
        <v>127</v>
      </c>
      <c r="Z64" s="142"/>
      <c r="AA64" s="142"/>
      <c r="AB64" s="142"/>
      <c r="AC64" s="142"/>
      <c r="AD64" s="142"/>
      <c r="AE64" s="142"/>
      <c r="AF64" s="142"/>
      <c r="AG64" s="142" t="s">
        <v>228</v>
      </c>
      <c r="AH64" s="142"/>
    </row>
    <row r="65" spans="1:34" outlineLevel="1" x14ac:dyDescent="0.2">
      <c r="A65" s="168">
        <v>43</v>
      </c>
      <c r="B65" s="169" t="s">
        <v>503</v>
      </c>
      <c r="C65" s="176" t="s">
        <v>504</v>
      </c>
      <c r="D65" s="170" t="s">
        <v>153</v>
      </c>
      <c r="E65" s="171">
        <v>2</v>
      </c>
      <c r="F65" s="172"/>
      <c r="G65" s="173">
        <f t="shared" si="21"/>
        <v>0</v>
      </c>
      <c r="H65" s="172">
        <v>4380</v>
      </c>
      <c r="I65" s="173">
        <f t="shared" si="22"/>
        <v>8760</v>
      </c>
      <c r="J65" s="172">
        <v>0</v>
      </c>
      <c r="K65" s="173">
        <f t="shared" si="23"/>
        <v>0</v>
      </c>
      <c r="L65" s="173">
        <v>21</v>
      </c>
      <c r="M65" s="173">
        <f t="shared" si="24"/>
        <v>0</v>
      </c>
      <c r="N65" s="171">
        <v>0.43</v>
      </c>
      <c r="O65" s="171">
        <f t="shared" si="25"/>
        <v>0.86</v>
      </c>
      <c r="P65" s="171">
        <v>0</v>
      </c>
      <c r="Q65" s="171">
        <f t="shared" si="26"/>
        <v>0</v>
      </c>
      <c r="R65" s="173" t="s">
        <v>233</v>
      </c>
      <c r="S65" s="173" t="s">
        <v>124</v>
      </c>
      <c r="T65" s="174" t="s">
        <v>163</v>
      </c>
      <c r="U65" s="152">
        <v>0</v>
      </c>
      <c r="V65" s="152">
        <f t="shared" si="27"/>
        <v>0</v>
      </c>
      <c r="W65" s="152"/>
      <c r="X65" s="152" t="s">
        <v>227</v>
      </c>
      <c r="Y65" s="152" t="s">
        <v>127</v>
      </c>
      <c r="Z65" s="142"/>
      <c r="AA65" s="142"/>
      <c r="AB65" s="142"/>
      <c r="AC65" s="142"/>
      <c r="AD65" s="142"/>
      <c r="AE65" s="142"/>
      <c r="AF65" s="142"/>
      <c r="AG65" s="142" t="s">
        <v>228</v>
      </c>
      <c r="AH65" s="142"/>
    </row>
    <row r="66" spans="1:34" outlineLevel="1" x14ac:dyDescent="0.2">
      <c r="A66" s="168">
        <v>44</v>
      </c>
      <c r="B66" s="169" t="s">
        <v>505</v>
      </c>
      <c r="C66" s="176" t="s">
        <v>506</v>
      </c>
      <c r="D66" s="170" t="s">
        <v>153</v>
      </c>
      <c r="E66" s="171">
        <v>2</v>
      </c>
      <c r="F66" s="172"/>
      <c r="G66" s="173">
        <f t="shared" si="21"/>
        <v>0</v>
      </c>
      <c r="H66" s="172">
        <v>10520</v>
      </c>
      <c r="I66" s="173">
        <f t="shared" si="22"/>
        <v>21040</v>
      </c>
      <c r="J66" s="172">
        <v>0</v>
      </c>
      <c r="K66" s="173">
        <f t="shared" si="23"/>
        <v>0</v>
      </c>
      <c r="L66" s="173">
        <v>21</v>
      </c>
      <c r="M66" s="173">
        <f t="shared" si="24"/>
        <v>0</v>
      </c>
      <c r="N66" s="171">
        <v>1.6</v>
      </c>
      <c r="O66" s="171">
        <f t="shared" si="25"/>
        <v>3.2</v>
      </c>
      <c r="P66" s="171">
        <v>0</v>
      </c>
      <c r="Q66" s="171">
        <f t="shared" si="26"/>
        <v>0</v>
      </c>
      <c r="R66" s="173" t="s">
        <v>233</v>
      </c>
      <c r="S66" s="173" t="s">
        <v>124</v>
      </c>
      <c r="T66" s="174" t="s">
        <v>163</v>
      </c>
      <c r="U66" s="152">
        <v>0</v>
      </c>
      <c r="V66" s="152">
        <f t="shared" si="27"/>
        <v>0</v>
      </c>
      <c r="W66" s="152"/>
      <c r="X66" s="152" t="s">
        <v>227</v>
      </c>
      <c r="Y66" s="152" t="s">
        <v>127</v>
      </c>
      <c r="Z66" s="142"/>
      <c r="AA66" s="142"/>
      <c r="AB66" s="142"/>
      <c r="AC66" s="142"/>
      <c r="AD66" s="142"/>
      <c r="AE66" s="142"/>
      <c r="AF66" s="142"/>
      <c r="AG66" s="142" t="s">
        <v>228</v>
      </c>
      <c r="AH66" s="142"/>
    </row>
    <row r="67" spans="1:34" outlineLevel="1" x14ac:dyDescent="0.2">
      <c r="A67" s="168">
        <v>45</v>
      </c>
      <c r="B67" s="169" t="s">
        <v>507</v>
      </c>
      <c r="C67" s="176" t="s">
        <v>508</v>
      </c>
      <c r="D67" s="170" t="s">
        <v>153</v>
      </c>
      <c r="E67" s="171">
        <v>4</v>
      </c>
      <c r="F67" s="172"/>
      <c r="G67" s="173">
        <f t="shared" si="21"/>
        <v>0</v>
      </c>
      <c r="H67" s="172">
        <v>221</v>
      </c>
      <c r="I67" s="173">
        <f t="shared" si="22"/>
        <v>884</v>
      </c>
      <c r="J67" s="172">
        <v>0</v>
      </c>
      <c r="K67" s="173">
        <f t="shared" si="23"/>
        <v>0</v>
      </c>
      <c r="L67" s="173">
        <v>21</v>
      </c>
      <c r="M67" s="173">
        <f t="shared" si="24"/>
        <v>0</v>
      </c>
      <c r="N67" s="171">
        <v>2E-3</v>
      </c>
      <c r="O67" s="171">
        <f t="shared" si="25"/>
        <v>0.01</v>
      </c>
      <c r="P67" s="171">
        <v>0</v>
      </c>
      <c r="Q67" s="171">
        <f t="shared" si="26"/>
        <v>0</v>
      </c>
      <c r="R67" s="173" t="s">
        <v>233</v>
      </c>
      <c r="S67" s="173" t="s">
        <v>124</v>
      </c>
      <c r="T67" s="174" t="s">
        <v>163</v>
      </c>
      <c r="U67" s="152">
        <v>0</v>
      </c>
      <c r="V67" s="152">
        <f t="shared" si="27"/>
        <v>0</v>
      </c>
      <c r="W67" s="152"/>
      <c r="X67" s="152" t="s">
        <v>227</v>
      </c>
      <c r="Y67" s="152" t="s">
        <v>127</v>
      </c>
      <c r="Z67" s="142"/>
      <c r="AA67" s="142"/>
      <c r="AB67" s="142"/>
      <c r="AC67" s="142"/>
      <c r="AD67" s="142"/>
      <c r="AE67" s="142"/>
      <c r="AF67" s="142"/>
      <c r="AG67" s="142" t="s">
        <v>228</v>
      </c>
      <c r="AH67" s="142"/>
    </row>
    <row r="68" spans="1:34" x14ac:dyDescent="0.2">
      <c r="A68" s="154" t="s">
        <v>119</v>
      </c>
      <c r="B68" s="155" t="s">
        <v>81</v>
      </c>
      <c r="C68" s="175" t="s">
        <v>82</v>
      </c>
      <c r="D68" s="156"/>
      <c r="E68" s="157"/>
      <c r="F68" s="158"/>
      <c r="G68" s="158">
        <f>SUMIF(AG69:AG69,"&lt;&gt;NOR",G69:G69)</f>
        <v>0</v>
      </c>
      <c r="H68" s="158"/>
      <c r="I68" s="158">
        <f>SUM(I69:I69)</f>
        <v>0</v>
      </c>
      <c r="J68" s="158"/>
      <c r="K68" s="158">
        <f>SUM(K69:K69)</f>
        <v>50678.21</v>
      </c>
      <c r="L68" s="158"/>
      <c r="M68" s="158">
        <f>SUM(M69:M69)</f>
        <v>0</v>
      </c>
      <c r="N68" s="157"/>
      <c r="O68" s="157">
        <f>SUM(O69:O69)</f>
        <v>0</v>
      </c>
      <c r="P68" s="157"/>
      <c r="Q68" s="157">
        <f>SUM(Q69:Q69)</f>
        <v>0</v>
      </c>
      <c r="R68" s="158"/>
      <c r="S68" s="158"/>
      <c r="T68" s="159"/>
      <c r="U68" s="153"/>
      <c r="V68" s="153">
        <f>SUM(V69:V69)</f>
        <v>64.5</v>
      </c>
      <c r="W68" s="153"/>
      <c r="X68" s="153"/>
      <c r="Y68" s="153"/>
      <c r="AG68" t="s">
        <v>120</v>
      </c>
    </row>
    <row r="69" spans="1:34" outlineLevel="1" x14ac:dyDescent="0.2">
      <c r="A69" s="161">
        <v>46</v>
      </c>
      <c r="B69" s="162" t="s">
        <v>509</v>
      </c>
      <c r="C69" s="177" t="s">
        <v>510</v>
      </c>
      <c r="D69" s="163" t="s">
        <v>232</v>
      </c>
      <c r="E69" s="164">
        <v>307.14067999999997</v>
      </c>
      <c r="F69" s="165"/>
      <c r="G69" s="166">
        <f>ROUND(E69*F69,2)</f>
        <v>0</v>
      </c>
      <c r="H69" s="165">
        <v>0</v>
      </c>
      <c r="I69" s="166">
        <f>ROUND(E69*H69,2)</f>
        <v>0</v>
      </c>
      <c r="J69" s="165">
        <v>165</v>
      </c>
      <c r="K69" s="166">
        <f>ROUND(E69*J69,2)</f>
        <v>50678.21</v>
      </c>
      <c r="L69" s="166">
        <v>21</v>
      </c>
      <c r="M69" s="166">
        <f>G69*(1+L69/100)</f>
        <v>0</v>
      </c>
      <c r="N69" s="164">
        <v>0</v>
      </c>
      <c r="O69" s="164">
        <f>ROUND(E69*N69,2)</f>
        <v>0</v>
      </c>
      <c r="P69" s="164">
        <v>0</v>
      </c>
      <c r="Q69" s="164">
        <f>ROUND(E69*P69,2)</f>
        <v>0</v>
      </c>
      <c r="R69" s="166"/>
      <c r="S69" s="166" t="s">
        <v>124</v>
      </c>
      <c r="T69" s="167" t="s">
        <v>163</v>
      </c>
      <c r="U69" s="152">
        <v>0.21</v>
      </c>
      <c r="V69" s="152">
        <f>ROUND(E69*U69,2)</f>
        <v>64.5</v>
      </c>
      <c r="W69" s="152"/>
      <c r="X69" s="152" t="s">
        <v>307</v>
      </c>
      <c r="Y69" s="152" t="s">
        <v>127</v>
      </c>
      <c r="Z69" s="142"/>
      <c r="AA69" s="142"/>
      <c r="AB69" s="142"/>
      <c r="AC69" s="142"/>
      <c r="AD69" s="142"/>
      <c r="AE69" s="142"/>
      <c r="AF69" s="142"/>
      <c r="AG69" s="142" t="s">
        <v>308</v>
      </c>
      <c r="AH69" s="142"/>
    </row>
    <row r="70" spans="1:34" x14ac:dyDescent="0.2">
      <c r="A70" s="2"/>
      <c r="B70" s="3"/>
      <c r="C70" s="178"/>
      <c r="D70" s="4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AE70">
        <v>15</v>
      </c>
      <c r="AF70">
        <v>21</v>
      </c>
      <c r="AG70" t="s">
        <v>105</v>
      </c>
    </row>
    <row r="71" spans="1:34" x14ac:dyDescent="0.2">
      <c r="A71" s="145"/>
      <c r="B71" s="146" t="s">
        <v>30</v>
      </c>
      <c r="C71" s="179"/>
      <c r="D71" s="147"/>
      <c r="E71" s="148"/>
      <c r="F71" s="148"/>
      <c r="G71" s="160">
        <f>G8+G30+G45+G48+G68</f>
        <v>0</v>
      </c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AE71">
        <f>SUMIF(L7:L69,AE70,G7:G69)</f>
        <v>0</v>
      </c>
      <c r="AF71">
        <f>SUMIF(L7:L69,AF70,G7:G69)</f>
        <v>0</v>
      </c>
      <c r="AG71" t="s">
        <v>156</v>
      </c>
    </row>
    <row r="72" spans="1:34" x14ac:dyDescent="0.2">
      <c r="A72" s="2"/>
      <c r="B72" s="3"/>
      <c r="C72" s="178"/>
      <c r="D72" s="4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34" x14ac:dyDescent="0.2">
      <c r="A73" s="2"/>
      <c r="B73" s="3"/>
      <c r="C73" s="178"/>
      <c r="D73" s="4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34" x14ac:dyDescent="0.2">
      <c r="A74" s="255" t="s">
        <v>157</v>
      </c>
      <c r="B74" s="255"/>
      <c r="C74" s="256"/>
      <c r="D74" s="4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34" x14ac:dyDescent="0.2">
      <c r="A75" s="257"/>
      <c r="B75" s="258"/>
      <c r="C75" s="259"/>
      <c r="D75" s="258"/>
      <c r="E75" s="258"/>
      <c r="F75" s="258"/>
      <c r="G75" s="260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AG75" t="s">
        <v>158</v>
      </c>
    </row>
    <row r="76" spans="1:34" x14ac:dyDescent="0.2">
      <c r="A76" s="261"/>
      <c r="B76" s="262"/>
      <c r="C76" s="263"/>
      <c r="D76" s="262"/>
      <c r="E76" s="262"/>
      <c r="F76" s="262"/>
      <c r="G76" s="264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34" x14ac:dyDescent="0.2">
      <c r="A77" s="261"/>
      <c r="B77" s="262"/>
      <c r="C77" s="263"/>
      <c r="D77" s="262"/>
      <c r="E77" s="262"/>
      <c r="F77" s="262"/>
      <c r="G77" s="264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34" x14ac:dyDescent="0.2">
      <c r="A78" s="261"/>
      <c r="B78" s="262"/>
      <c r="C78" s="263"/>
      <c r="D78" s="262"/>
      <c r="E78" s="262"/>
      <c r="F78" s="262"/>
      <c r="G78" s="264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34" x14ac:dyDescent="0.2">
      <c r="A79" s="265"/>
      <c r="B79" s="266"/>
      <c r="C79" s="267"/>
      <c r="D79" s="266"/>
      <c r="E79" s="266"/>
      <c r="F79" s="266"/>
      <c r="G79" s="268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34" x14ac:dyDescent="0.2">
      <c r="A80" s="2"/>
      <c r="B80" s="3"/>
      <c r="C80" s="178"/>
      <c r="D80" s="4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3:33" x14ac:dyDescent="0.2">
      <c r="C81" s="180"/>
      <c r="D81" s="8"/>
      <c r="AG81" t="s">
        <v>159</v>
      </c>
    </row>
  </sheetData>
  <mergeCells count="6">
    <mergeCell ref="A75:G79"/>
    <mergeCell ref="A1:G1"/>
    <mergeCell ref="C2:G2"/>
    <mergeCell ref="C3:G3"/>
    <mergeCell ref="C4:G4"/>
    <mergeCell ref="A74:C74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62</vt:i4>
      </vt:variant>
    </vt:vector>
  </HeadingPairs>
  <TitlesOfParts>
    <vt:vector size="73" baseType="lpstr">
      <vt:lpstr>Pokyny pro vyplnění</vt:lpstr>
      <vt:lpstr>Stavba</vt:lpstr>
      <vt:lpstr>VzorPolozky</vt:lpstr>
      <vt:lpstr>00 A Naklady</vt:lpstr>
      <vt:lpstr>00 B Naklady</vt:lpstr>
      <vt:lpstr>SO 101 A1 Pol</vt:lpstr>
      <vt:lpstr>SO 101 A2 Pol</vt:lpstr>
      <vt:lpstr>SO 101 B Pol</vt:lpstr>
      <vt:lpstr>SO 301 A Pol</vt:lpstr>
      <vt:lpstr>SO 401 B Pol</vt:lpstr>
      <vt:lpstr>SO 801 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A Naklady'!Názvy_tisku</vt:lpstr>
      <vt:lpstr>'00 B Naklady'!Názvy_tisku</vt:lpstr>
      <vt:lpstr>'SO 101 A1 Pol'!Názvy_tisku</vt:lpstr>
      <vt:lpstr>'SO 101 A2 Pol'!Názvy_tisku</vt:lpstr>
      <vt:lpstr>'SO 101 B Pol'!Názvy_tisku</vt:lpstr>
      <vt:lpstr>'SO 301 A Pol'!Názvy_tisku</vt:lpstr>
      <vt:lpstr>'SO 401 B Pol'!Názvy_tisku</vt:lpstr>
      <vt:lpstr>'SO 801 A Pol'!Názvy_tisku</vt:lpstr>
      <vt:lpstr>oadresa</vt:lpstr>
      <vt:lpstr>Stavba!Objednatel</vt:lpstr>
      <vt:lpstr>Stavba!Objekt</vt:lpstr>
      <vt:lpstr>'00 A Naklady'!Oblast_tisku</vt:lpstr>
      <vt:lpstr>'00 B Naklady'!Oblast_tisku</vt:lpstr>
      <vt:lpstr>'SO 101 A1 Pol'!Oblast_tisku</vt:lpstr>
      <vt:lpstr>'SO 101 A2 Pol'!Oblast_tisku</vt:lpstr>
      <vt:lpstr>'SO 101 B Pol'!Oblast_tisku</vt:lpstr>
      <vt:lpstr>'SO 301 A Pol'!Oblast_tisku</vt:lpstr>
      <vt:lpstr>'SO 401 B Pol'!Oblast_tisku</vt:lpstr>
      <vt:lpstr>'SO 801 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Ing. Kateřina PIŠTEKOVÁ</cp:lastModifiedBy>
  <cp:lastPrinted>2019-03-19T12:27:02Z</cp:lastPrinted>
  <dcterms:created xsi:type="dcterms:W3CDTF">2009-04-08T07:15:50Z</dcterms:created>
  <dcterms:modified xsi:type="dcterms:W3CDTF">2024-08-01T12:30:42Z</dcterms:modified>
</cp:coreProperties>
</file>